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480" yWindow="240" windowWidth="11325" windowHeight="6600"/>
  </bookViews>
  <sheets>
    <sheet name="2015 Adults with SMI" sheetId="5" r:id="rId1"/>
    <sheet name="2015 Children with SED" sheetId="4" r:id="rId2"/>
  </sheets>
  <definedNames>
    <definedName name="FINAL">#REF!</definedName>
    <definedName name="_xlnm.Print_Area" localSheetId="0">'2015 Adults with SMI'!$A$1:$E$70</definedName>
    <definedName name="_xlnm.Print_Area" localSheetId="1">'2015 Children with SED'!$A$1:$H$81</definedName>
  </definedNames>
  <calcPr calcId="145621"/>
</workbook>
</file>

<file path=xl/calcChain.xml><?xml version="1.0" encoding="utf-8"?>
<calcChain xmlns="http://schemas.openxmlformats.org/spreadsheetml/2006/main">
  <c r="X14" i="4" l="1"/>
  <c r="H14" i="4" s="1"/>
  <c r="E14" i="4" l="1"/>
  <c r="F14" i="4"/>
  <c r="G14" i="4"/>
  <c r="V14" i="4" s="1"/>
  <c r="D14" i="4"/>
  <c r="B57" i="4"/>
  <c r="U14" i="4" l="1"/>
  <c r="X51" i="4" l="1"/>
  <c r="C54" i="5"/>
  <c r="E53" i="5"/>
  <c r="E52" i="5"/>
  <c r="E51" i="5"/>
  <c r="D50" i="5"/>
  <c r="C49" i="5"/>
  <c r="D48" i="5"/>
  <c r="D47" i="5"/>
  <c r="D46" i="5"/>
  <c r="D45" i="5"/>
  <c r="C44" i="5"/>
  <c r="D43" i="5"/>
  <c r="D42" i="5"/>
  <c r="C41" i="5"/>
  <c r="D40" i="5"/>
  <c r="D39" i="5"/>
  <c r="C38" i="5"/>
  <c r="C37" i="5"/>
  <c r="C36" i="5"/>
  <c r="E35" i="5"/>
  <c r="D34" i="5"/>
  <c r="C33" i="5"/>
  <c r="D32" i="5"/>
  <c r="E31" i="5"/>
  <c r="C30" i="5"/>
  <c r="C29" i="5"/>
  <c r="C28" i="5"/>
  <c r="E27" i="5"/>
  <c r="D26" i="5"/>
  <c r="C25" i="5"/>
  <c r="D24" i="5"/>
  <c r="E23" i="5"/>
  <c r="C22" i="5"/>
  <c r="C21" i="5"/>
  <c r="C20" i="5"/>
  <c r="E19" i="5"/>
  <c r="C18" i="5"/>
  <c r="C17" i="5"/>
  <c r="C16" i="5"/>
  <c r="C15" i="5"/>
  <c r="D14" i="5"/>
  <c r="C13" i="5"/>
  <c r="C12" i="5"/>
  <c r="C11" i="5"/>
  <c r="C10" i="5"/>
  <c r="C9" i="5"/>
  <c r="D8" i="5"/>
  <c r="C7" i="5"/>
  <c r="C6" i="5"/>
  <c r="C5" i="5"/>
  <c r="B57" i="5"/>
  <c r="E6" i="5"/>
  <c r="D10" i="5"/>
  <c r="C14" i="5"/>
  <c r="E18" i="5"/>
  <c r="E21" i="5"/>
  <c r="C23" i="5"/>
  <c r="D25" i="5"/>
  <c r="D28" i="5"/>
  <c r="D30" i="5"/>
  <c r="C32" i="5"/>
  <c r="C34" i="5"/>
  <c r="E37" i="5"/>
  <c r="C39" i="5"/>
  <c r="D41" i="5"/>
  <c r="D44" i="5"/>
  <c r="C46" i="5"/>
  <c r="C48" i="5"/>
  <c r="C50" i="5"/>
  <c r="C52" i="5"/>
  <c r="C53" i="5"/>
  <c r="E42" i="5"/>
  <c r="E34" i="5"/>
  <c r="E26" i="5"/>
  <c r="E4" i="5"/>
  <c r="D53" i="5"/>
  <c r="E45" i="5"/>
  <c r="E41" i="5"/>
  <c r="C35" i="5"/>
  <c r="D29" i="5"/>
  <c r="E25" i="5"/>
  <c r="C19" i="5"/>
  <c r="E15" i="5"/>
  <c r="E11" i="5"/>
  <c r="E7" i="5"/>
  <c r="C56" i="5"/>
  <c r="D56" i="5"/>
  <c r="E56" i="5"/>
  <c r="E24" i="5"/>
  <c r="E32" i="5"/>
  <c r="E40" i="5"/>
  <c r="E54" i="5"/>
  <c r="E48" i="5"/>
  <c r="D18" i="5"/>
  <c r="E14" i="5"/>
  <c r="E10" i="5"/>
  <c r="D6" i="5"/>
  <c r="E47" i="5"/>
  <c r="E43" i="5"/>
  <c r="E39" i="5"/>
  <c r="D35" i="5"/>
  <c r="D31" i="5"/>
  <c r="D27" i="5"/>
  <c r="D23" i="5"/>
  <c r="D19" i="5"/>
  <c r="E17" i="5"/>
  <c r="D15" i="5"/>
  <c r="E13" i="5"/>
  <c r="D11" i="5"/>
  <c r="E9" i="5"/>
  <c r="D7" i="5"/>
  <c r="E5" i="5"/>
  <c r="E8" i="5"/>
  <c r="D12" i="5"/>
  <c r="D16" i="5"/>
  <c r="E46" i="5"/>
  <c r="E50" i="5"/>
  <c r="E44" i="5"/>
  <c r="E36" i="5"/>
  <c r="E28" i="5"/>
  <c r="E20" i="5"/>
  <c r="D5" i="5"/>
  <c r="D9" i="5"/>
  <c r="D13" i="5"/>
  <c r="D17" i="5"/>
  <c r="D21" i="5"/>
  <c r="C27" i="5"/>
  <c r="E33" i="5"/>
  <c r="D37" i="5"/>
  <c r="C43" i="5"/>
  <c r="D51" i="5"/>
  <c r="E49" i="5"/>
  <c r="E22" i="5"/>
  <c r="E30" i="5"/>
  <c r="E38" i="5"/>
  <c r="D54" i="5"/>
  <c r="D52" i="5"/>
  <c r="C51" i="5"/>
  <c r="D49" i="5"/>
  <c r="C47" i="5"/>
  <c r="C45" i="5"/>
  <c r="C42" i="5"/>
  <c r="C40" i="5"/>
  <c r="D38" i="5"/>
  <c r="D36" i="5"/>
  <c r="D33" i="5"/>
  <c r="C31" i="5"/>
  <c r="E29" i="5"/>
  <c r="C26" i="5"/>
  <c r="C24" i="5"/>
  <c r="D22" i="5"/>
  <c r="D20" i="5"/>
  <c r="E16" i="5"/>
  <c r="E12" i="5"/>
  <c r="C8" i="5"/>
  <c r="C4" i="5"/>
  <c r="D4" i="5"/>
  <c r="X35" i="4"/>
  <c r="X21" i="4"/>
  <c r="X43" i="4"/>
  <c r="X55" i="4"/>
  <c r="E55" i="4" s="1"/>
  <c r="X12" i="4"/>
  <c r="X17" i="4"/>
  <c r="G17" i="4" s="1"/>
  <c r="X25" i="4"/>
  <c r="G25" i="4" s="1"/>
  <c r="X33" i="4"/>
  <c r="D33" i="4" s="1"/>
  <c r="X37" i="4"/>
  <c r="D37" i="4" s="1"/>
  <c r="X41" i="4"/>
  <c r="D41" i="4" s="1"/>
  <c r="X45" i="4"/>
  <c r="H45" i="4" s="1"/>
  <c r="X49" i="4"/>
  <c r="E49" i="4" s="1"/>
  <c r="X53" i="4"/>
  <c r="D53" i="4" s="1"/>
  <c r="X47" i="4"/>
  <c r="G47" i="4" s="1"/>
  <c r="X39" i="4"/>
  <c r="H39" i="4" s="1"/>
  <c r="X29" i="4"/>
  <c r="X7" i="4"/>
  <c r="E7" i="4" s="1"/>
  <c r="X6" i="4"/>
  <c r="G6" i="4" s="1"/>
  <c r="X10" i="4"/>
  <c r="D10" i="4" s="1"/>
  <c r="X34" i="4"/>
  <c r="X36" i="4"/>
  <c r="X38" i="4"/>
  <c r="H38" i="4" s="1"/>
  <c r="X40" i="4"/>
  <c r="H40" i="4" s="1"/>
  <c r="X42" i="4"/>
  <c r="X44" i="4"/>
  <c r="X46" i="4"/>
  <c r="H46" i="4" s="1"/>
  <c r="X48" i="4"/>
  <c r="F48" i="4" s="1"/>
  <c r="X50" i="4"/>
  <c r="D50" i="4" s="1"/>
  <c r="X52" i="4"/>
  <c r="X54" i="4"/>
  <c r="D54" i="4" s="1"/>
  <c r="X56" i="4"/>
  <c r="G56" i="4" s="1"/>
  <c r="X15" i="4"/>
  <c r="D15" i="4" s="1"/>
  <c r="X19" i="4"/>
  <c r="X23" i="4"/>
  <c r="H23" i="4" s="1"/>
  <c r="X27" i="4"/>
  <c r="X31" i="4"/>
  <c r="H31" i="4" s="1"/>
  <c r="X8" i="4"/>
  <c r="E8" i="4" s="1"/>
  <c r="X32" i="4"/>
  <c r="E32" i="4" s="1"/>
  <c r="X30" i="4"/>
  <c r="X28" i="4"/>
  <c r="X26" i="4"/>
  <c r="D26" i="4" s="1"/>
  <c r="X24" i="4"/>
  <c r="E24" i="4" s="1"/>
  <c r="X22" i="4"/>
  <c r="G22" i="4" s="1"/>
  <c r="X20" i="4"/>
  <c r="E20" i="4" s="1"/>
  <c r="X18" i="4"/>
  <c r="X16" i="4"/>
  <c r="G16" i="4" s="1"/>
  <c r="X13" i="4"/>
  <c r="X11" i="4"/>
  <c r="X9" i="4"/>
  <c r="D9" i="4" s="1"/>
  <c r="E39" i="4" l="1"/>
  <c r="E33" i="4"/>
  <c r="F40" i="4"/>
  <c r="G18" i="4"/>
  <c r="G51" i="4"/>
  <c r="H27" i="4"/>
  <c r="F43" i="4"/>
  <c r="E34" i="4"/>
  <c r="F19" i="4"/>
  <c r="E35" i="4"/>
  <c r="G11" i="4"/>
  <c r="E18" i="4"/>
  <c r="F52" i="4"/>
  <c r="F36" i="4"/>
  <c r="F12" i="4"/>
  <c r="F44" i="4"/>
  <c r="F28" i="4"/>
  <c r="E42" i="4"/>
  <c r="H29" i="4"/>
  <c r="H21" i="4"/>
  <c r="H13" i="4"/>
  <c r="E30" i="4"/>
  <c r="D25" i="4"/>
  <c r="E47" i="4"/>
  <c r="E27" i="4"/>
  <c r="E29" i="4"/>
  <c r="H50" i="4"/>
  <c r="H24" i="4"/>
  <c r="E23" i="4"/>
  <c r="E6" i="4"/>
  <c r="F27" i="4"/>
  <c r="D23" i="4"/>
  <c r="G9" i="4"/>
  <c r="D6" i="4"/>
  <c r="H7" i="4"/>
  <c r="F6" i="4"/>
  <c r="H34" i="4"/>
  <c r="G23" i="4"/>
  <c r="V23" i="4" s="1"/>
  <c r="D46" i="4"/>
  <c r="D45" i="4"/>
  <c r="E40" i="4"/>
  <c r="D28" i="4"/>
  <c r="F46" i="4"/>
  <c r="E10" i="4"/>
  <c r="F35" i="4"/>
  <c r="F16" i="4"/>
  <c r="G46" i="4"/>
  <c r="V46" i="4" s="1"/>
  <c r="G35" i="4"/>
  <c r="E11" i="4"/>
  <c r="F50" i="4"/>
  <c r="H48" i="4"/>
  <c r="E51" i="4"/>
  <c r="G53" i="4"/>
  <c r="H12" i="4"/>
  <c r="H8" i="4"/>
  <c r="G55" i="4"/>
  <c r="F15" i="4"/>
  <c r="G44" i="4"/>
  <c r="G7" i="4"/>
  <c r="H53" i="4"/>
  <c r="H20" i="4"/>
  <c r="E26" i="4"/>
  <c r="F20" i="4"/>
  <c r="U20" i="4" s="1"/>
  <c r="E38" i="4"/>
  <c r="F56" i="4"/>
  <c r="H22" i="4"/>
  <c r="V22" i="4" s="1"/>
  <c r="G20" i="4"/>
  <c r="E56" i="4"/>
  <c r="H49" i="4"/>
  <c r="F22" i="4"/>
  <c r="D31" i="4"/>
  <c r="E19" i="4"/>
  <c r="E25" i="4"/>
  <c r="D11" i="4"/>
  <c r="D38" i="4"/>
  <c r="E28" i="4"/>
  <c r="G28" i="4"/>
  <c r="H16" i="4"/>
  <c r="V16" i="4" s="1"/>
  <c r="D34" i="4"/>
  <c r="G37" i="4"/>
  <c r="H35" i="4"/>
  <c r="F11" i="4"/>
  <c r="H42" i="4"/>
  <c r="H54" i="4"/>
  <c r="F31" i="4"/>
  <c r="D12" i="4"/>
  <c r="D13" i="4"/>
  <c r="F38" i="4"/>
  <c r="G54" i="4"/>
  <c r="G32" i="4"/>
  <c r="D42" i="4"/>
  <c r="F54" i="4"/>
  <c r="E43" i="4"/>
  <c r="F41" i="4"/>
  <c r="F24" i="4"/>
  <c r="U24" i="4" s="1"/>
  <c r="E52" i="4"/>
  <c r="F30" i="4"/>
  <c r="D32" i="4"/>
  <c r="E15" i="4"/>
  <c r="G36" i="4"/>
  <c r="G41" i="4"/>
  <c r="H43" i="4"/>
  <c r="F21" i="4"/>
  <c r="D57" i="5"/>
  <c r="D30" i="4"/>
  <c r="H30" i="4"/>
  <c r="G26" i="4"/>
  <c r="D22" i="4"/>
  <c r="H18" i="4"/>
  <c r="F13" i="4"/>
  <c r="E13" i="4"/>
  <c r="E9" i="4"/>
  <c r="H6" i="4"/>
  <c r="V6" i="4" s="1"/>
  <c r="F34" i="4"/>
  <c r="G34" i="4"/>
  <c r="G38" i="4"/>
  <c r="V38" i="4" s="1"/>
  <c r="G42" i="4"/>
  <c r="F42" i="4"/>
  <c r="E46" i="4"/>
  <c r="E50" i="4"/>
  <c r="G50" i="4"/>
  <c r="E54" i="4"/>
  <c r="G15" i="4"/>
  <c r="H15" i="4"/>
  <c r="F23" i="4"/>
  <c r="E31" i="4"/>
  <c r="G31" i="4"/>
  <c r="V31" i="4" s="1"/>
  <c r="F47" i="4"/>
  <c r="E17" i="4"/>
  <c r="E41" i="4"/>
  <c r="F17" i="4"/>
  <c r="D7" i="4"/>
  <c r="F7" i="4"/>
  <c r="U7" i="4" s="1"/>
  <c r="G21" i="4"/>
  <c r="D43" i="4"/>
  <c r="D8" i="4"/>
  <c r="H32" i="4"/>
  <c r="F32" i="4"/>
  <c r="U32" i="4" s="1"/>
  <c r="H28" i="4"/>
  <c r="D24" i="4"/>
  <c r="G24" i="4"/>
  <c r="D20" i="4"/>
  <c r="D16" i="4"/>
  <c r="E16" i="4"/>
  <c r="H11" i="4"/>
  <c r="G10" i="4"/>
  <c r="F10" i="4"/>
  <c r="D36" i="4"/>
  <c r="G40" i="4"/>
  <c r="V40" i="4" s="1"/>
  <c r="D44" i="4"/>
  <c r="E48" i="4"/>
  <c r="U48" i="4" s="1"/>
  <c r="D48" i="4"/>
  <c r="H52" i="4"/>
  <c r="H56" i="4"/>
  <c r="V56" i="4" s="1"/>
  <c r="H19" i="4"/>
  <c r="D19" i="4"/>
  <c r="D27" i="4"/>
  <c r="F8" i="4"/>
  <c r="U8" i="4" s="1"/>
  <c r="G8" i="4"/>
  <c r="H25" i="4"/>
  <c r="V25" i="4" s="1"/>
  <c r="F37" i="4"/>
  <c r="E45" i="4"/>
  <c r="F53" i="4"/>
  <c r="G39" i="4"/>
  <c r="V39" i="4" s="1"/>
  <c r="G12" i="4"/>
  <c r="F39" i="4"/>
  <c r="E12" i="4"/>
  <c r="F55" i="4"/>
  <c r="U55" i="4" s="1"/>
  <c r="E21" i="4"/>
  <c r="D39" i="4"/>
  <c r="H55" i="4"/>
  <c r="F45" i="4"/>
  <c r="H37" i="4"/>
  <c r="D21" i="4"/>
  <c r="C57" i="5"/>
  <c r="E57" i="5"/>
  <c r="G30" i="4"/>
  <c r="F26" i="4"/>
  <c r="H26" i="4"/>
  <c r="E22" i="4"/>
  <c r="F18" i="4"/>
  <c r="D18" i="4"/>
  <c r="G13" i="4"/>
  <c r="H9" i="4"/>
  <c r="F9" i="4"/>
  <c r="H10" i="4"/>
  <c r="H36" i="4"/>
  <c r="E36" i="4"/>
  <c r="D40" i="4"/>
  <c r="E44" i="4"/>
  <c r="H44" i="4"/>
  <c r="G48" i="4"/>
  <c r="D52" i="4"/>
  <c r="G52" i="4"/>
  <c r="D56" i="4"/>
  <c r="G19" i="4"/>
  <c r="G27" i="4"/>
  <c r="H47" i="4"/>
  <c r="V47" i="4" s="1"/>
  <c r="G29" i="4"/>
  <c r="D17" i="4"/>
  <c r="H33" i="4"/>
  <c r="H41" i="4"/>
  <c r="G49" i="4"/>
  <c r="G33" i="4"/>
  <c r="F49" i="4"/>
  <c r="U49" i="4" s="1"/>
  <c r="G43" i="4"/>
  <c r="D29" i="4"/>
  <c r="H51" i="4"/>
  <c r="D47" i="4"/>
  <c r="D35" i="4"/>
  <c r="D51" i="4"/>
  <c r="H17" i="4"/>
  <c r="V17" i="4" s="1"/>
  <c r="F51" i="4"/>
  <c r="F29" i="4"/>
  <c r="D55" i="4"/>
  <c r="E53" i="4"/>
  <c r="D49" i="4"/>
  <c r="G45" i="4"/>
  <c r="V45" i="4" s="1"/>
  <c r="E37" i="4"/>
  <c r="F33" i="4"/>
  <c r="F25" i="4"/>
  <c r="U39" i="4" l="1"/>
  <c r="U33" i="4"/>
  <c r="U40" i="4"/>
  <c r="V51" i="4"/>
  <c r="V13" i="4"/>
  <c r="V27" i="4"/>
  <c r="U29" i="4"/>
  <c r="U42" i="4"/>
  <c r="V18" i="4"/>
  <c r="U19" i="4"/>
  <c r="V11" i="4"/>
  <c r="V12" i="4"/>
  <c r="U43" i="4"/>
  <c r="U35" i="4"/>
  <c r="U34" i="4"/>
  <c r="U30" i="4"/>
  <c r="U12" i="4"/>
  <c r="U18" i="4"/>
  <c r="V21" i="4"/>
  <c r="U36" i="4"/>
  <c r="U44" i="4"/>
  <c r="U28" i="4"/>
  <c r="V49" i="4"/>
  <c r="V29" i="4"/>
  <c r="U52" i="4"/>
  <c r="U16" i="4"/>
  <c r="U47" i="4"/>
  <c r="U26" i="4"/>
  <c r="V7" i="4"/>
  <c r="U27" i="4"/>
  <c r="V26" i="4"/>
  <c r="V24" i="4"/>
  <c r="U23" i="4"/>
  <c r="V34" i="4"/>
  <c r="V50" i="4"/>
  <c r="V28" i="4"/>
  <c r="V8" i="4"/>
  <c r="U50" i="4"/>
  <c r="U22" i="4"/>
  <c r="U9" i="4"/>
  <c r="U56" i="4"/>
  <c r="V53" i="4"/>
  <c r="U6" i="4"/>
  <c r="V44" i="4"/>
  <c r="U15" i="4"/>
  <c r="V20" i="4"/>
  <c r="U11" i="4"/>
  <c r="V35" i="4"/>
  <c r="V48" i="4"/>
  <c r="V9" i="4"/>
  <c r="V55" i="4"/>
  <c r="U25" i="4"/>
  <c r="U46" i="4"/>
  <c r="U51" i="4"/>
  <c r="U10" i="4"/>
  <c r="U21" i="4"/>
  <c r="V42" i="4"/>
  <c r="U38" i="4"/>
  <c r="V30" i="4"/>
  <c r="V52" i="4"/>
  <c r="V32" i="4"/>
  <c r="V43" i="4"/>
  <c r="U41" i="4"/>
  <c r="V37" i="4"/>
  <c r="U31" i="4"/>
  <c r="U13" i="4"/>
  <c r="V36" i="4"/>
  <c r="V41" i="4"/>
  <c r="V54" i="4"/>
  <c r="U54" i="4"/>
  <c r="V10" i="4"/>
  <c r="H57" i="4"/>
  <c r="U17" i="4"/>
  <c r="V15" i="4"/>
  <c r="U53" i="4"/>
  <c r="V19" i="4"/>
  <c r="U45" i="4"/>
  <c r="V33" i="4"/>
  <c r="U37" i="4"/>
  <c r="E57" i="4"/>
  <c r="F57" i="4"/>
  <c r="G57" i="4"/>
  <c r="U59" i="4" l="1"/>
  <c r="V59" i="4"/>
</calcChain>
</file>

<file path=xl/sharedStrings.xml><?xml version="1.0" encoding="utf-8"?>
<sst xmlns="http://schemas.openxmlformats.org/spreadsheetml/2006/main" count="225" uniqueCount="112">
  <si>
    <t>State</t>
  </si>
  <si>
    <t>Lower Limit</t>
  </si>
  <si>
    <t>Upper Limit</t>
  </si>
  <si>
    <t xml:space="preserve">  State</t>
  </si>
  <si>
    <t>Level of Functioning Score=50</t>
  </si>
  <si>
    <t>Level of Functioning Score=60</t>
  </si>
  <si>
    <t>LOF=60</t>
  </si>
  <si>
    <t>Upper</t>
  </si>
  <si>
    <t>Child SED Methodology</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</si>
  <si>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</si>
  <si>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</si>
  <si>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</si>
  <si>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</si>
  <si>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</si>
  <si>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</si>
  <si>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</si>
  <si>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</si>
  <si>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</si>
  <si>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</si>
  <si>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</si>
  <si>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</si>
  <si>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</si>
  <si>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</si>
  <si>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</si>
  <si>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</si>
  <si>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</si>
  <si>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</si>
  <si>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</si>
  <si>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</si>
  <si>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</si>
  <si>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</si>
  <si>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</si>
  <si>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</si>
  <si>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</si>
  <si>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</si>
  <si>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</si>
  <si>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</si>
  <si>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</si>
  <si>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</si>
  <si>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</si>
  <si>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</si>
  <si>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</si>
  <si>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</si>
  <si>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</si>
  <si>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</si>
  <si>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</si>
  <si>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</si>
  <si>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</si>
  <si>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</si>
  <si>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</si>
  <si>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</si>
  <si>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</si>
  <si>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</si>
  <si>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</si>
  <si>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</si>
  <si>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</si>
  <si>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</si>
  <si>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</si>
  <si>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</si>
  <si>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</si>
  <si>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t>
  </si>
  <si>
    <t>State Tier for % in Poverty</t>
  </si>
  <si>
    <t>Total</t>
  </si>
  <si>
    <t>Adult SMI Calculation Method:</t>
  </si>
  <si>
    <t>Lower</t>
  </si>
  <si>
    <t>LOF=50</t>
  </si>
  <si>
    <t>States   1  - 17 </t>
  </si>
  <si>
    <t>States 18 - 34</t>
  </si>
  <si>
    <t>States 35 - 51</t>
  </si>
  <si>
    <t>% in</t>
  </si>
  <si>
    <t>Poverty Rank</t>
  </si>
  <si>
    <t>LOF =50</t>
  </si>
  <si>
    <t>Average of Low &amp; High</t>
  </si>
  <si>
    <t>LOF =60</t>
  </si>
  <si>
    <t>Poverty Level</t>
  </si>
  <si>
    <t>Age 18+</t>
  </si>
  <si>
    <t>Grand Total</t>
  </si>
  <si>
    <t>Age 0-8</t>
  </si>
  <si>
    <t>Age 9-17</t>
  </si>
  <si>
    <t>SC-EST2015-AGESEX-CIV: Annual Estimates of the Civilian Population by Single Year of Age and Sex for the United States and States: April 1, 2010 to July 1, 2015 File: 7/1/2015 State Characteristics Population Estimates Source: U.S. Census Bureau, Population Division Release Date: June 2016 Sort order of observations: STATE, SEX, and AGE Data fields (in order of appearance): VARIABLE DESCRIPTION SUMLEV Geographic Summary Level REGION Census Region code DIVISION Census Division code STATE State FIPS code NAME State Name SEX Sex AGE Age ESTBASE2010_CIV 4/1/2010 civilian population estimates base POPEST2010_CIV 7/1/2010 civilian population estimate POPEST2011_CIV 7/1/2011 civilian population estimate POPEST2012_CIV 7/1/2012 civilian population estimate POPEST2013_CIV 7/1/2013 civilian population estimate POPEST2014_CIV 7/1/2014 civilian population estimate POPEST2015_CIV 7/1/2015 civilian population estimate The key for SUMLEV is as follows: 010 = Nation 040 = State and/or Statistical Equivalent The key for REGION is as follows: 0 = United States Total 1 = Northeast 2 = Midwest 3 = South 4 = West The key for DIVISION code is as follows: 0 = United States Total 1 = New England 2 = Middle Atlantic 3 = East North Central 4 = West North Central 5 = South Atlantic 6 = East South Central 7 = West South Central 8 = Mountain 2 9 = Pacific The key for SEX is as follows: 0 = Total 1 = Male 2 = Female AGE is single-year of age (0, 1, 2, ...84, 85+ years) and 999 is used to indicate total population. Note: The estimates are based on the 2010 Census and reflect changes to the April 1, 2010 population due to the Count Question Resolution program and geographic program revisions. For population estimates methodology statements, see http://www.census.gov/popest/methodology/index.html. Persons on active duty in the Armed Forces were not enumerated in the 2010 Census, therefore a variable for the 2010 Census civilian population cannot be derived and is not available on this file.</t>
  </si>
  <si>
    <t>State Civilian Population: 2015</t>
  </si>
  <si>
    <t>Prepared by NRI for SAMHSA: November 2016</t>
  </si>
  <si>
    <t>Population Data Source</t>
  </si>
  <si>
    <t xml:space="preserve">Age 18+ </t>
  </si>
  <si>
    <t>of Estimate (3.7%)</t>
  </si>
  <si>
    <t>of Estimate (7.1%)</t>
  </si>
  <si>
    <r>
      <rPr>
        <b/>
        <u/>
        <vertAlign val="superscript"/>
        <sz val="10"/>
        <rFont val="Calibri"/>
        <family val="2"/>
        <scheme val="minor"/>
      </rPr>
      <t>†</t>
    </r>
    <r>
      <rPr>
        <b/>
        <u/>
        <sz val="10"/>
        <rFont val="Calibri"/>
        <family val="2"/>
        <scheme val="minor"/>
      </rPr>
      <t>Population Data Source</t>
    </r>
  </si>
  <si>
    <t>URS Table 1: Number of Adults with Serious Mental Illness, age 18 and older, by State, 2015</t>
  </si>
  <si>
    <t>URS Table 1: Number of Children with Serious Emotional Distrubances, age 9 to 17, by State, 2015</t>
  </si>
  <si>
    <t>Age 18+ with SMI (5.4%)</t>
  </si>
  <si>
    <t>Col D: Lower Limit of Estimate (5.4% - (1.96 * .8673)): 95% confidence bound</t>
  </si>
  <si>
    <r>
      <t>2015 Civilian</t>
    </r>
    <r>
      <rPr>
        <b/>
        <vertAlign val="superscript"/>
        <sz val="10"/>
        <rFont val="Calibri"/>
        <family val="2"/>
        <scheme val="minor"/>
      </rPr>
      <t>†</t>
    </r>
    <r>
      <rPr>
        <b/>
        <sz val="10"/>
        <rFont val="Calibri"/>
        <family val="2"/>
        <scheme val="minor"/>
      </rPr>
      <t xml:space="preserve"> Population</t>
    </r>
  </si>
  <si>
    <r>
      <t>Col B: Civilian</t>
    </r>
    <r>
      <rPr>
        <vertAlign val="superscript"/>
        <sz val="10"/>
        <rFont val="Calibri"/>
        <family val="2"/>
        <scheme val="minor"/>
      </rPr>
      <t>†</t>
    </r>
    <r>
      <rPr>
        <sz val="10"/>
        <rFont val="Calibri"/>
        <family val="2"/>
        <scheme val="minor"/>
      </rPr>
      <t xml:space="preserve"> Population Aged 18 and Over in 2015</t>
    </r>
  </si>
  <si>
    <r>
      <t>Col C: Civilian</t>
    </r>
    <r>
      <rPr>
        <vertAlign val="superscript"/>
        <sz val="10"/>
        <rFont val="Calibri"/>
        <family val="2"/>
        <scheme val="minor"/>
      </rPr>
      <t>†</t>
    </r>
    <r>
      <rPr>
        <sz val="10"/>
        <rFont val="Calibri"/>
        <family val="2"/>
        <scheme val="minor"/>
      </rPr>
      <t xml:space="preserve"> Population with SMI (5.4% of adults age 18+)</t>
    </r>
  </si>
  <si>
    <t>For Puerto Rico: Resident Population: PEPSYASEX-Geography: Puerto Rico: Annual Estimates of the Resident Population by Single Year of Age and Sex for the United States, States, and Puerto Rico Commonwealth: April 1, 2010 to July 1, 2015. U.S. Census Bureau. Release Date, June 2016</t>
  </si>
  <si>
    <t>For the 50 states and the District of Columbia: Civilian Population: SC-EST2015-agesex-civ: Annual Estimates of the Civilian Population by Single Year of Age and Sex for the United States and States: April 1, 2010 to July 1, 2015. U.S. Census Bureau. Release Date, June 2016</t>
  </si>
  <si>
    <t>Notes</t>
  </si>
  <si>
    <t>Civilian Population: SC-EST2015-agesex-civ: Annual Estimates of the Civilian Population by Single Year of Age and Sex for the United States and States: April 1, 2010 to July 1, 2015. U.S. Census Bureau. Release Date, June 2016</t>
  </si>
  <si>
    <t>Age 5 - 17 Percent in Poverty</t>
  </si>
  <si>
    <t>2015 Civilian Population of Youth Aged
9 to 17</t>
  </si>
  <si>
    <t>Col B: 2015 Estimated Civilian Population Aged 9 - 17</t>
  </si>
  <si>
    <t>Col C: % of 2015 Related Youth aged 5 to 17 in Poverty (100% of Poverty Level)</t>
  </si>
  <si>
    <t>Col D: Which of 3 tiers is a state in terms of the % of Related Youths in Poverty in 2010.</t>
  </si>
  <si>
    <t>Col E: Lower Limit of Estimate (Level of Functioning &lt;=  50)</t>
  </si>
  <si>
    <t>Col F: Upper Limit of Estimate (Level of Functioning &lt;=  50)</t>
  </si>
  <si>
    <t>Col G: Lower Limit of Estimate (Level of Functioning &lt;=  60) [Official Estimate]</t>
  </si>
  <si>
    <t>Col H: Upper Limit of Estimate (Level of Functioning &lt;=  60) [Official Estimate]</t>
  </si>
  <si>
    <t>SED Estimates are tied to the child poverty rate as follows:</t>
  </si>
  <si>
    <t>Puerto Rico has been excluded from SED estimate calculation because poverty data are not available</t>
  </si>
  <si>
    <t>Col E: Upper Limit of Estimate (5.4% + (1.96 * .8673)): 95% confidence bound</t>
  </si>
  <si>
    <t>Puerto Rico</t>
  </si>
  <si>
    <t>Poverty data: POV-46 Poverty Status by State, 2015: Below 100% and 50% of Poverty -- Related Children 5 to 17 Years of Age (14). U.S. Census Bureau, Current Population Survey, 2016 Annual Social and Economic Supplement.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</si>
</sst>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0.000_);\(#,##0.000\)"/>
  </numFmts>
  <fonts count="28" x14ac:knownFonts="1">
    <font>
      <sz val="10"/>
      <name val="Arial"/>
    </font>
    <font>
      <sz val="10"/>
      <color theme="1"/>
      <name val="Arial"/>
      <family val="2"/>
    </font>
    <font>
      <sz val="10"/>
      <color theme="1"/>
      <name val="Arial"/>
      <family val="2"/>
    </font>
    <font>
      <sz val="11"/>
      <color theme="1"/>
      <name val="Calibri"/>
      <family val="2"/>
      <scheme val="minor"/>
    </font>
    <font>
      <sz val="10"/>
      <name val="arial"/>
      <family val="2"/>
    </font>
    <font>
      <b/>
      <sz val="10"/>
      <name val="Arial"/>
      <family val="2"/>
    </font>
    <font>
      <i/>
      <sz val="10"/>
      <name val="Arial"/>
      <family val="2"/>
    </font>
    <font>
      <u/>
      <sz val="10"/>
      <color indexed="12"/>
      <name val="Arial"/>
      <family val="2"/>
    </font>
    <font>
      <sz val="10"/>
      <name val="arial"/>
      <family val="2"/>
    </font>
    <font>
      <b/>
      <sz val="8"/>
      <name val="Arial"/>
      <family val="2"/>
    </font>
    <font>
      <sz val="8"/>
      <name val="Arial"/>
      <family val="2"/>
    </font>
    <font>
      <b/>
      <sz val="8"/>
      <name val="Arial Unicode MS"/>
      <family val="2"/>
    </font>
    <font>
      <sz val="9"/>
      <name val="Arial"/>
      <family val="2"/>
    </font>
    <font>
      <vertAlign val="superscript"/>
      <sz val="10"/>
      <name val="Arial"/>
      <family val="2"/>
    </font>
    <font>
      <b/>
      <sz val="11"/>
      <color theme="1"/>
      <name val="Calibri"/>
      <family val="2"/>
      <scheme val="minor"/>
    </font>
    <font>
      <i/>
      <sz val="11"/>
      <color theme="1"/>
      <name val="Calibri"/>
      <family val="2"/>
      <scheme val="minor"/>
    </font>
    <font>
      <b/>
      <sz val="12"/>
      <name val="Calibri"/>
      <family val="2"/>
      <scheme val="minor"/>
    </font>
    <font>
      <sz val="10"/>
      <name val="Calibri"/>
      <family val="2"/>
      <scheme val="minor"/>
    </font>
    <font>
      <b/>
      <sz val="10"/>
      <name val="Calibri"/>
      <family val="2"/>
      <scheme val="minor"/>
    </font>
    <font>
      <b/>
      <vertAlign val="superscript"/>
      <sz val="10"/>
      <name val="Calibri"/>
      <family val="2"/>
      <scheme val="minor"/>
    </font>
    <font>
      <b/>
      <i/>
      <sz val="10"/>
      <name val="Calibri"/>
      <family val="2"/>
      <scheme val="minor"/>
    </font>
    <font>
      <b/>
      <u/>
      <vertAlign val="superscript"/>
      <sz val="10"/>
      <name val="Calibri"/>
      <family val="2"/>
      <scheme val="minor"/>
    </font>
    <font>
      <b/>
      <u/>
      <sz val="10"/>
      <name val="Calibri"/>
      <family val="2"/>
      <scheme val="minor"/>
    </font>
    <font>
      <vertAlign val="superscript"/>
      <sz val="10"/>
      <name val="Calibri"/>
      <family val="2"/>
      <scheme val="minor"/>
    </font>
    <font>
      <u/>
      <sz val="10"/>
      <color indexed="12"/>
      <name val="Calibri"/>
      <family val="2"/>
      <scheme val="minor"/>
    </font>
    <font>
      <b/>
      <i/>
      <sz val="10"/>
      <color indexed="10"/>
      <name val="Calibri"/>
      <family val="2"/>
      <scheme val="minor"/>
    </font>
    <font>
      <i/>
      <sz val="10"/>
      <name val="Calibri"/>
      <family val="2"/>
      <scheme val="minor"/>
    </font>
    <font>
      <b/>
      <i/>
      <u/>
      <sz val="1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rgb="FFFFFFFF"/>
        <bgColor indexed="64"/>
      </patternFill>
    </fill>
    <fill>
      <patternFill patternType="solid">
        <fgColor theme="4" tint="0.79998168889431442"/>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43" fontId="4" fillId="0" borderId="0" applyFont="0" applyFill="0" applyBorder="0" applyAlignment="0" applyProtection="0"/>
    <xf numFmtId="0" fontId="7" fillId="0" borderId="0" applyNumberFormat="0" applyFill="0" applyBorder="0" applyAlignment="0" applyProtection="0">
      <alignment vertical="top"/>
      <protection locked="0"/>
    </xf>
    <xf numFmtId="9" fontId="4" fillId="0" borderId="0" applyFont="0" applyFill="0" applyBorder="0" applyAlignment="0" applyProtection="0"/>
    <xf numFmtId="0" fontId="3" fillId="0" borderId="0"/>
    <xf numFmtId="0" fontId="4" fillId="0" borderId="0"/>
    <xf numFmtId="0" fontId="4" fillId="0" borderId="0"/>
    <xf numFmtId="0" fontId="4" fillId="0" borderId="0"/>
    <xf numFmtId="0" fontId="2" fillId="0" borderId="0"/>
  </cellStyleXfs>
  <cellXfs count="109">
    <xf numFmtId="0" fontId="0" fillId="0" borderId="0" xfId="0"/>
    <xf numFmtId="3" fontId="0" fillId="0" borderId="0" xfId="0" applyNumberFormat="1"/>
    <xf numFmtId="3" fontId="0" fillId="0" borderId="0" xfId="0" applyNumberFormat="1" applyBorder="1" applyAlignment="1">
      <alignment horizontal="right"/>
    </xf>
    <xf numFmtId="0" fontId="5" fillId="0" borderId="0" xfId="0" applyFont="1" applyBorder="1" applyAlignment="1">
      <alignment horizontal="center" wrapText="1"/>
    </xf>
    <xf numFmtId="3" fontId="5" fillId="0" borderId="0" xfId="0" applyNumberFormat="1" applyFont="1" applyBorder="1" applyAlignment="1">
      <alignment horizontal="center"/>
    </xf>
    <xf numFmtId="0" fontId="9" fillId="0" borderId="0" xfId="0" applyFont="1" applyFill="1" applyBorder="1" applyAlignment="1" applyProtection="1">
      <protection locked="0"/>
    </xf>
    <xf numFmtId="0" fontId="10" fillId="0" borderId="0" xfId="0" applyFont="1"/>
    <xf numFmtId="0" fontId="8" fillId="0" borderId="0" xfId="0" applyFont="1"/>
    <xf numFmtId="165" fontId="8" fillId="0" borderId="0" xfId="1" applyNumberFormat="1" applyFont="1"/>
    <xf numFmtId="165" fontId="0" fillId="0" borderId="0" xfId="1" applyNumberFormat="1" applyFont="1"/>
    <xf numFmtId="9" fontId="0" fillId="0" borderId="0" xfId="3" applyFont="1"/>
    <xf numFmtId="9" fontId="5" fillId="0" borderId="0" xfId="3" applyFont="1" applyBorder="1" applyAlignment="1">
      <alignment horizontal="center" wrapText="1"/>
    </xf>
    <xf numFmtId="164" fontId="0" fillId="0" borderId="0" xfId="3" applyNumberFormat="1" applyFont="1" applyBorder="1" applyAlignment="1">
      <alignment horizontal="right"/>
    </xf>
    <xf numFmtId="0" fontId="11" fillId="0" borderId="0" xfId="0" applyFont="1" applyAlignment="1">
      <alignment horizontal="left" wrapText="1"/>
    </xf>
    <xf numFmtId="3" fontId="0" fillId="0" borderId="0" xfId="3" applyNumberFormat="1" applyFont="1" applyBorder="1" applyAlignment="1">
      <alignment horizontal="right"/>
    </xf>
    <xf numFmtId="3" fontId="5" fillId="0" borderId="0" xfId="0" applyNumberFormat="1" applyFont="1" applyBorder="1" applyAlignment="1">
      <alignment horizontal="center" wrapText="1"/>
    </xf>
    <xf numFmtId="3" fontId="0" fillId="0" borderId="0" xfId="0" applyNumberFormat="1" applyFill="1" applyBorder="1"/>
    <xf numFmtId="0" fontId="0" fillId="0" borderId="0" xfId="0" applyFill="1"/>
    <xf numFmtId="165" fontId="0" fillId="0" borderId="0" xfId="1" applyNumberFormat="1" applyFont="1" applyFill="1"/>
    <xf numFmtId="165" fontId="5" fillId="0" borderId="0" xfId="1" applyNumberFormat="1" applyFont="1" applyFill="1"/>
    <xf numFmtId="0" fontId="5" fillId="0" borderId="0" xfId="0" applyFont="1" applyFill="1"/>
    <xf numFmtId="3" fontId="0" fillId="0" borderId="0" xfId="0" applyNumberFormat="1" applyFill="1" applyBorder="1" applyAlignment="1">
      <alignment horizontal="right"/>
    </xf>
    <xf numFmtId="3" fontId="0" fillId="0" borderId="0" xfId="3" applyNumberFormat="1" applyFont="1" applyFill="1" applyBorder="1" applyAlignment="1">
      <alignment horizontal="right"/>
    </xf>
    <xf numFmtId="3" fontId="8" fillId="0" borderId="3" xfId="0" applyNumberFormat="1" applyFont="1" applyFill="1" applyBorder="1"/>
    <xf numFmtId="165" fontId="0" fillId="0" borderId="0" xfId="1" applyNumberFormat="1" applyFont="1" applyFill="1" applyBorder="1" applyAlignment="1">
      <alignment horizontal="right"/>
    </xf>
    <xf numFmtId="0" fontId="0" fillId="0" borderId="0" xfId="0" applyAlignment="1">
      <alignment horizontal="left"/>
    </xf>
    <xf numFmtId="3" fontId="8" fillId="0" borderId="0" xfId="0" applyNumberFormat="1" applyFont="1" applyFill="1" applyBorder="1"/>
    <xf numFmtId="0" fontId="10" fillId="4" borderId="0" xfId="0" applyNumberFormat="1" applyFont="1" applyFill="1" applyBorder="1" applyAlignment="1" applyProtection="1">
      <alignment wrapText="1"/>
    </xf>
    <xf numFmtId="0" fontId="14" fillId="0" borderId="0" xfId="0" applyFont="1"/>
    <xf numFmtId="0" fontId="5" fillId="0" borderId="0" xfId="0" applyFont="1" applyFill="1" applyBorder="1" applyAlignment="1">
      <alignment horizontal="left"/>
    </xf>
    <xf numFmtId="0" fontId="15" fillId="0" borderId="0" xfId="0" applyFont="1"/>
    <xf numFmtId="3" fontId="15" fillId="0" borderId="0" xfId="0" applyNumberFormat="1" applyFont="1"/>
    <xf numFmtId="3" fontId="6" fillId="0" borderId="0" xfId="0" applyNumberFormat="1" applyFont="1"/>
    <xf numFmtId="9" fontId="0" fillId="0" borderId="0" xfId="3" applyFont="1" applyFill="1"/>
    <xf numFmtId="3" fontId="13" fillId="0" borderId="0" xfId="0" applyNumberFormat="1" applyFont="1" applyFill="1" applyBorder="1" applyAlignment="1">
      <alignment horizontal="left"/>
    </xf>
    <xf numFmtId="0" fontId="2" fillId="0" borderId="0" xfId="8" applyAlignment="1">
      <alignment horizontal="left"/>
    </xf>
    <xf numFmtId="3" fontId="2" fillId="0" borderId="0" xfId="8" applyNumberFormat="1"/>
    <xf numFmtId="0" fontId="12" fillId="4" borderId="0" xfId="0" applyNumberFormat="1" applyFont="1" applyFill="1" applyBorder="1" applyAlignment="1" applyProtection="1">
      <alignment wrapText="1"/>
    </xf>
    <xf numFmtId="0" fontId="1" fillId="0" borderId="0" xfId="8" applyFont="1"/>
    <xf numFmtId="166" fontId="0" fillId="0" borderId="0" xfId="1" applyNumberFormat="1" applyFont="1" applyFill="1"/>
    <xf numFmtId="2" fontId="0" fillId="0" borderId="0" xfId="1" applyNumberFormat="1" applyFont="1"/>
    <xf numFmtId="2" fontId="0" fillId="0" borderId="0" xfId="1" applyNumberFormat="1" applyFont="1" applyFill="1"/>
    <xf numFmtId="2" fontId="5" fillId="0" borderId="0" xfId="1" applyNumberFormat="1" applyFont="1" applyFill="1"/>
    <xf numFmtId="2" fontId="10" fillId="0" borderId="0" xfId="0" applyNumberFormat="1" applyFont="1"/>
    <xf numFmtId="43" fontId="0" fillId="0" borderId="0" xfId="1" applyNumberFormat="1" applyFont="1" applyFill="1"/>
    <xf numFmtId="0" fontId="16" fillId="0" borderId="0" xfId="0" applyFont="1"/>
    <xf numFmtId="0" fontId="17" fillId="0" borderId="0" xfId="0" applyFont="1"/>
    <xf numFmtId="0" fontId="18" fillId="2" borderId="7" xfId="0" applyFont="1" applyFill="1" applyBorder="1" applyAlignment="1">
      <alignment horizontal="center"/>
    </xf>
    <xf numFmtId="0" fontId="18" fillId="2" borderId="4" xfId="0" applyFont="1" applyFill="1" applyBorder="1" applyAlignment="1">
      <alignment horizontal="center"/>
    </xf>
    <xf numFmtId="0" fontId="18" fillId="2" borderId="6" xfId="0" applyFont="1" applyFill="1" applyBorder="1" applyAlignment="1">
      <alignment horizontal="center"/>
    </xf>
    <xf numFmtId="0" fontId="18" fillId="2" borderId="5" xfId="0" applyFont="1" applyFill="1" applyBorder="1" applyAlignment="1">
      <alignment horizontal="center"/>
    </xf>
    <xf numFmtId="165" fontId="17" fillId="0" borderId="6" xfId="1" applyNumberFormat="1" applyFont="1" applyFill="1" applyBorder="1"/>
    <xf numFmtId="3" fontId="17" fillId="0" borderId="6" xfId="0" applyNumberFormat="1" applyFont="1" applyFill="1" applyBorder="1"/>
    <xf numFmtId="165" fontId="17" fillId="0" borderId="2" xfId="1" applyNumberFormat="1" applyFont="1" applyFill="1" applyBorder="1"/>
    <xf numFmtId="3" fontId="17" fillId="0" borderId="2" xfId="0" applyNumberFormat="1" applyFont="1" applyFill="1" applyBorder="1"/>
    <xf numFmtId="0" fontId="17" fillId="0" borderId="2" xfId="0" applyFont="1" applyFill="1" applyBorder="1"/>
    <xf numFmtId="0" fontId="18" fillId="3" borderId="2" xfId="0" applyFont="1" applyFill="1" applyBorder="1"/>
    <xf numFmtId="3" fontId="18" fillId="3" borderId="2" xfId="0" applyNumberFormat="1" applyFont="1" applyFill="1" applyBorder="1"/>
    <xf numFmtId="0" fontId="20" fillId="0" borderId="0" xfId="0" applyFont="1" applyFill="1" applyBorder="1"/>
    <xf numFmtId="165" fontId="17" fillId="0" borderId="0" xfId="1" applyNumberFormat="1" applyFont="1"/>
    <xf numFmtId="0" fontId="18" fillId="0" borderId="0" xfId="0" applyFont="1"/>
    <xf numFmtId="3" fontId="17" fillId="0" borderId="0" xfId="0" applyNumberFormat="1" applyFont="1"/>
    <xf numFmtId="0" fontId="20" fillId="0" borderId="1" xfId="0" applyFont="1" applyFill="1" applyBorder="1"/>
    <xf numFmtId="0" fontId="17" fillId="0" borderId="0" xfId="0" applyFont="1" applyBorder="1" applyAlignment="1">
      <alignment wrapText="1"/>
    </xf>
    <xf numFmtId="0" fontId="25" fillId="0" borderId="0" xfId="0" applyFont="1"/>
    <xf numFmtId="3" fontId="17" fillId="0" borderId="0" xfId="0" applyNumberFormat="1" applyFont="1" applyFill="1" applyBorder="1" applyAlignment="1">
      <alignment horizontal="center"/>
    </xf>
    <xf numFmtId="0" fontId="17" fillId="0" borderId="0" xfId="0" applyFont="1" applyBorder="1"/>
    <xf numFmtId="0" fontId="17" fillId="0" borderId="2" xfId="0" applyFont="1" applyBorder="1"/>
    <xf numFmtId="0" fontId="17" fillId="0" borderId="2" xfId="0" applyFont="1" applyBorder="1" applyAlignment="1">
      <alignment horizontal="center"/>
    </xf>
    <xf numFmtId="9" fontId="17" fillId="0" borderId="2" xfId="3" applyFont="1" applyBorder="1" applyAlignment="1">
      <alignment horizontal="center"/>
    </xf>
    <xf numFmtId="0" fontId="26" fillId="0" borderId="0" xfId="0" applyFont="1" applyBorder="1"/>
    <xf numFmtId="3" fontId="18" fillId="2" borderId="2" xfId="0" applyNumberFormat="1" applyFont="1" applyFill="1" applyBorder="1" applyAlignment="1">
      <alignment horizontal="center" wrapText="1"/>
    </xf>
    <xf numFmtId="0" fontId="12" fillId="0" borderId="0" xfId="0" applyNumberFormat="1" applyFont="1" applyFill="1" applyBorder="1" applyAlignment="1" applyProtection="1">
      <alignment wrapText="1"/>
    </xf>
    <xf numFmtId="0" fontId="17" fillId="0" borderId="0" xfId="0" applyFont="1" applyFill="1" applyBorder="1"/>
    <xf numFmtId="0" fontId="8" fillId="0" borderId="0" xfId="0" applyFont="1" applyBorder="1"/>
    <xf numFmtId="3" fontId="17" fillId="0" borderId="0" xfId="0" applyNumberFormat="1" applyFont="1" applyBorder="1"/>
    <xf numFmtId="0" fontId="24" fillId="0" borderId="0" xfId="2" applyFont="1" applyBorder="1" applyAlignment="1" applyProtection="1"/>
    <xf numFmtId="3" fontId="17" fillId="0" borderId="2" xfId="0" applyNumberFormat="1" applyFont="1" applyFill="1" applyBorder="1" applyAlignment="1">
      <alignment horizontal="right"/>
    </xf>
    <xf numFmtId="164" fontId="17" fillId="0" borderId="2" xfId="3" applyNumberFormat="1" applyFont="1" applyFill="1" applyBorder="1" applyAlignment="1">
      <alignment horizontal="right"/>
    </xf>
    <xf numFmtId="3" fontId="17" fillId="0" borderId="2" xfId="0" applyNumberFormat="1" applyFont="1" applyFill="1" applyBorder="1" applyAlignment="1">
      <alignment horizontal="center"/>
    </xf>
    <xf numFmtId="0" fontId="27" fillId="0" borderId="0" xfId="0" applyFont="1" applyFill="1" applyBorder="1"/>
    <xf numFmtId="0" fontId="27" fillId="0" borderId="0" xfId="0" applyFont="1" applyBorder="1"/>
    <xf numFmtId="0" fontId="26" fillId="0" borderId="0" xfId="0" applyFont="1" applyFill="1" applyBorder="1"/>
    <xf numFmtId="0" fontId="10" fillId="0" borderId="0" xfId="0" applyNumberFormat="1" applyFont="1" applyFill="1" applyBorder="1" applyAlignment="1" applyProtection="1">
      <alignment wrapText="1"/>
    </xf>
    <xf numFmtId="0" fontId="17" fillId="0" borderId="0" xfId="0" applyNumberFormat="1" applyFont="1" applyFill="1" applyBorder="1" applyAlignment="1" applyProtection="1">
      <alignment wrapText="1"/>
    </xf>
    <xf numFmtId="0" fontId="17" fillId="0" borderId="0" xfId="0" applyNumberFormat="1" applyFont="1" applyFill="1" applyBorder="1" applyAlignment="1" applyProtection="1"/>
    <xf numFmtId="0" fontId="22" fillId="0" borderId="0" xfId="0" applyFont="1" applyBorder="1" applyAlignment="1"/>
    <xf numFmtId="0" fontId="18" fillId="2" borderId="2" xfId="0" applyFont="1" applyFill="1" applyBorder="1"/>
    <xf numFmtId="3" fontId="17" fillId="5" borderId="2" xfId="0" applyNumberFormat="1" applyFont="1" applyFill="1" applyBorder="1" applyAlignment="1">
      <alignment horizontal="right"/>
    </xf>
    <xf numFmtId="164" fontId="17" fillId="5" borderId="2" xfId="3" applyNumberFormat="1" applyFont="1" applyFill="1" applyBorder="1" applyAlignment="1">
      <alignment horizontal="right"/>
    </xf>
    <xf numFmtId="3" fontId="17" fillId="5" borderId="2" xfId="0" applyNumberFormat="1" applyFont="1" applyFill="1" applyBorder="1" applyAlignment="1">
      <alignment horizontal="center"/>
    </xf>
    <xf numFmtId="0" fontId="17" fillId="5" borderId="2" xfId="0" applyFont="1" applyFill="1" applyBorder="1"/>
    <xf numFmtId="16" fontId="18" fillId="2" borderId="2" xfId="0" applyNumberFormat="1" applyFont="1" applyFill="1" applyBorder="1" applyAlignment="1">
      <alignment wrapText="1"/>
    </xf>
    <xf numFmtId="3" fontId="18" fillId="2" borderId="2" xfId="0" applyNumberFormat="1" applyFont="1" applyFill="1" applyBorder="1"/>
    <xf numFmtId="10" fontId="18" fillId="2" borderId="2" xfId="0" applyNumberFormat="1" applyFont="1" applyFill="1" applyBorder="1"/>
    <xf numFmtId="0" fontId="18" fillId="2" borderId="7" xfId="0" applyFont="1" applyFill="1" applyBorder="1" applyAlignment="1"/>
    <xf numFmtId="0" fontId="18" fillId="2" borderId="6" xfId="0" applyFont="1" applyFill="1" applyBorder="1" applyAlignment="1"/>
    <xf numFmtId="0" fontId="17" fillId="0" borderId="0" xfId="0" applyFont="1" applyAlignment="1"/>
    <xf numFmtId="0" fontId="18" fillId="0" borderId="0" xfId="0" applyFont="1" applyAlignment="1"/>
    <xf numFmtId="0" fontId="22" fillId="0" borderId="0" xfId="0" applyFont="1" applyAlignment="1"/>
    <xf numFmtId="0" fontId="17" fillId="0" borderId="0" xfId="0" applyFont="1" applyBorder="1" applyAlignment="1">
      <alignment wrapText="1"/>
    </xf>
    <xf numFmtId="0" fontId="17" fillId="0" borderId="2" xfId="0" applyFont="1" applyBorder="1" applyAlignment="1">
      <alignment horizontal="center"/>
    </xf>
    <xf numFmtId="0" fontId="22" fillId="0" borderId="0" xfId="0" applyFont="1" applyBorder="1" applyAlignment="1"/>
    <xf numFmtId="0" fontId="17" fillId="0" borderId="0" xfId="0" applyFont="1" applyBorder="1" applyAlignment="1"/>
    <xf numFmtId="0" fontId="18" fillId="2" borderId="2" xfId="0" applyFont="1" applyFill="1" applyBorder="1" applyAlignment="1">
      <alignment horizontal="center" wrapText="1"/>
    </xf>
    <xf numFmtId="0" fontId="17" fillId="2" borderId="2" xfId="0" applyFont="1" applyFill="1" applyBorder="1" applyAlignment="1">
      <alignment horizontal="center" wrapText="1"/>
    </xf>
    <xf numFmtId="16" fontId="18" fillId="2" borderId="2" xfId="0" applyNumberFormat="1" applyFont="1" applyFill="1" applyBorder="1" applyAlignment="1">
      <alignment horizontal="center" wrapText="1"/>
    </xf>
    <xf numFmtId="0" fontId="18" fillId="2" borderId="8" xfId="0" applyFont="1" applyFill="1" applyBorder="1" applyAlignment="1"/>
    <xf numFmtId="165" fontId="18" fillId="2" borderId="2" xfId="1" applyNumberFormat="1" applyFont="1" applyFill="1" applyBorder="1" applyAlignment="1">
      <alignment horizontal="center" wrapText="1"/>
    </xf>
  </cellXfs>
  <cellStyles count="9">
    <cellStyle name="Comma" xfId="1" builtinId="3"/>
    <cellStyle name="Hyperlink" xfId="2" builtinId="8"/>
    <cellStyle name="Normal" xfId="0" builtinId="0"/>
    <cellStyle name="Normal 2" xfId="4"/>
    <cellStyle name="Normal 3" xfId="5"/>
    <cellStyle name="Normal 4" xfId="6"/>
    <cellStyle name="Normal 4 2" xfId="7"/>
    <cellStyle name="Normal 5" xfId="8"/>
    <cellStyle name="Percent" xfId="3" builtinId="5"/>
  </cellStyles>
  <dxfs count="1">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0"/>
  <sheetViews>
    <sheetView tabSelected="1" zoomScaleNormal="100" workbookViewId="0">
      <pane ySplit="3" topLeftCell="A4" activePane="bottomLeft" state="frozenSplit"/>
      <selection pane="bottomLeft"/>
    </sheetView>
  </sheetViews>
  <sheetFormatPr defaultRowHeight="12.75" x14ac:dyDescent="0.2"/>
  <cols>
    <col min="1" max="1" width="28.85546875" style="7" customWidth="1"/>
    <col min="2" max="2" width="20" style="7" customWidth="1"/>
    <col min="3" max="3" width="21.7109375" style="7" customWidth="1"/>
    <col min="4" max="5" width="18.140625" style="7" customWidth="1"/>
    <col min="6" max="6" width="13.7109375" style="9" customWidth="1"/>
    <col min="7" max="7" width="13.7109375" style="40" customWidth="1"/>
    <col min="8" max="11" width="13.7109375" style="9" customWidth="1"/>
    <col min="12" max="12" width="13.7109375" hidden="1" customWidth="1"/>
    <col min="13" max="13" width="15.7109375" hidden="1" customWidth="1"/>
    <col min="14" max="14" width="10.7109375" hidden="1" customWidth="1"/>
    <col min="15" max="15" width="13.85546875" hidden="1" customWidth="1"/>
    <col min="16" max="16" width="12.28515625" hidden="1" customWidth="1"/>
    <col min="17" max="20" width="9.140625" hidden="1" customWidth="1"/>
    <col min="21" max="21" width="24.7109375" hidden="1" customWidth="1"/>
    <col min="22" max="22" width="16.85546875" hidden="1" customWidth="1"/>
    <col min="23" max="23" width="16.7109375" customWidth="1"/>
    <col min="24" max="24" width="18.42578125" customWidth="1"/>
    <col min="25" max="25" width="27.140625" customWidth="1"/>
  </cols>
  <sheetData>
    <row r="1" spans="1:25" ht="15.75" x14ac:dyDescent="0.25">
      <c r="A1" s="45" t="s">
        <v>87</v>
      </c>
      <c r="B1" s="46"/>
      <c r="C1" s="46"/>
      <c r="D1" s="46"/>
      <c r="E1" s="46"/>
      <c r="L1" s="38" t="s">
        <v>79</v>
      </c>
    </row>
    <row r="2" spans="1:25" ht="15" x14ac:dyDescent="0.2">
      <c r="A2" s="95" t="s">
        <v>0</v>
      </c>
      <c r="B2" s="47" t="s">
        <v>91</v>
      </c>
      <c r="C2" s="47" t="s">
        <v>91</v>
      </c>
      <c r="D2" s="47" t="s">
        <v>1</v>
      </c>
      <c r="E2" s="48" t="s">
        <v>2</v>
      </c>
      <c r="L2" s="29" t="s">
        <v>80</v>
      </c>
      <c r="Y2" s="9"/>
    </row>
    <row r="3" spans="1:25" x14ac:dyDescent="0.2">
      <c r="A3" s="96"/>
      <c r="B3" s="49" t="s">
        <v>83</v>
      </c>
      <c r="C3" s="49" t="s">
        <v>89</v>
      </c>
      <c r="D3" s="49" t="s">
        <v>84</v>
      </c>
      <c r="E3" s="50" t="s">
        <v>85</v>
      </c>
      <c r="M3" t="s">
        <v>77</v>
      </c>
      <c r="N3" t="s">
        <v>78</v>
      </c>
      <c r="O3" t="s">
        <v>75</v>
      </c>
      <c r="P3" t="s">
        <v>62</v>
      </c>
    </row>
    <row r="4" spans="1:25" s="17" customFormat="1" x14ac:dyDescent="0.2">
      <c r="A4" s="91" t="s">
        <v>9</v>
      </c>
      <c r="B4" s="51">
        <v>3742064</v>
      </c>
      <c r="C4" s="51">
        <f t="shared" ref="C4:C35" si="0">+B4*0.054</f>
        <v>202071.45600000001</v>
      </c>
      <c r="D4" s="52">
        <f t="shared" ref="D4:D35" si="1">+B4*0.037</f>
        <v>138456.36799999999</v>
      </c>
      <c r="E4" s="52">
        <f t="shared" ref="E4:E35" si="2">+B4*0.071</f>
        <v>265686.54399999999</v>
      </c>
      <c r="F4" s="18"/>
      <c r="G4" s="41"/>
      <c r="H4" s="44"/>
      <c r="I4" s="18"/>
      <c r="J4" s="18"/>
      <c r="K4" s="18"/>
      <c r="L4" s="35" t="s">
        <v>9</v>
      </c>
      <c r="M4" s="36">
        <v>537698</v>
      </c>
      <c r="N4" s="36">
        <v>565782</v>
      </c>
      <c r="O4" s="36">
        <v>3742064</v>
      </c>
      <c r="P4" s="36">
        <v>4845544</v>
      </c>
      <c r="U4" s="35"/>
      <c r="V4" s="36"/>
      <c r="W4" s="36"/>
      <c r="X4" s="36"/>
      <c r="Y4" s="36"/>
    </row>
    <row r="5" spans="1:25" x14ac:dyDescent="0.2">
      <c r="A5" s="55" t="s">
        <v>10</v>
      </c>
      <c r="B5" s="51">
        <v>530146</v>
      </c>
      <c r="C5" s="53">
        <f t="shared" si="0"/>
        <v>28627.883999999998</v>
      </c>
      <c r="D5" s="54">
        <f t="shared" si="1"/>
        <v>19615.401999999998</v>
      </c>
      <c r="E5" s="54">
        <f t="shared" si="2"/>
        <v>37640.365999999995</v>
      </c>
      <c r="K5" s="18"/>
      <c r="L5" s="35" t="s">
        <v>10</v>
      </c>
      <c r="M5" s="36">
        <v>97050</v>
      </c>
      <c r="N5" s="36">
        <v>89215</v>
      </c>
      <c r="O5" s="36">
        <v>530146</v>
      </c>
      <c r="P5" s="36">
        <v>716411</v>
      </c>
      <c r="U5" s="35"/>
      <c r="V5" s="36"/>
      <c r="W5" s="36"/>
      <c r="X5" s="36"/>
      <c r="Y5" s="36"/>
    </row>
    <row r="6" spans="1:25" s="17" customFormat="1" x14ac:dyDescent="0.2">
      <c r="A6" s="91" t="s">
        <v>11</v>
      </c>
      <c r="B6" s="51">
        <v>5187162</v>
      </c>
      <c r="C6" s="53">
        <f t="shared" si="0"/>
        <v>280106.74800000002</v>
      </c>
      <c r="D6" s="54">
        <f t="shared" si="1"/>
        <v>191924.99399999998</v>
      </c>
      <c r="E6" s="54">
        <f t="shared" si="2"/>
        <v>368288.50199999998</v>
      </c>
      <c r="F6" s="18"/>
      <c r="G6" s="41"/>
      <c r="H6" s="18"/>
      <c r="I6" s="18"/>
      <c r="J6" s="18"/>
      <c r="K6" s="18"/>
      <c r="L6" s="35" t="s">
        <v>11</v>
      </c>
      <c r="M6" s="36">
        <v>796093</v>
      </c>
      <c r="N6" s="36">
        <v>826755</v>
      </c>
      <c r="O6" s="36">
        <v>5187162</v>
      </c>
      <c r="P6" s="36">
        <v>6810010</v>
      </c>
      <c r="U6" s="35"/>
      <c r="V6" s="36"/>
      <c r="W6" s="36"/>
      <c r="X6" s="36"/>
      <c r="Y6" s="36"/>
    </row>
    <row r="7" spans="1:25" x14ac:dyDescent="0.2">
      <c r="A7" s="55" t="s">
        <v>12</v>
      </c>
      <c r="B7" s="51">
        <v>2267380</v>
      </c>
      <c r="C7" s="53">
        <f t="shared" si="0"/>
        <v>122438.52</v>
      </c>
      <c r="D7" s="54">
        <f t="shared" si="1"/>
        <v>83893.06</v>
      </c>
      <c r="E7" s="54">
        <f t="shared" si="2"/>
        <v>160983.97999999998</v>
      </c>
      <c r="K7" s="18"/>
      <c r="L7" s="35" t="s">
        <v>12</v>
      </c>
      <c r="M7" s="36">
        <v>348428</v>
      </c>
      <c r="N7" s="36">
        <v>356872</v>
      </c>
      <c r="O7" s="36">
        <v>2267380</v>
      </c>
      <c r="P7" s="36">
        <v>2972680</v>
      </c>
      <c r="U7" s="35"/>
      <c r="V7" s="36"/>
      <c r="W7" s="36"/>
      <c r="X7" s="36"/>
      <c r="Y7" s="36"/>
    </row>
    <row r="8" spans="1:25" s="17" customFormat="1" x14ac:dyDescent="0.2">
      <c r="A8" s="91" t="s">
        <v>13</v>
      </c>
      <c r="B8" s="51">
        <v>29868217</v>
      </c>
      <c r="C8" s="53">
        <f t="shared" si="0"/>
        <v>1612883.7179999999</v>
      </c>
      <c r="D8" s="54">
        <f t="shared" si="1"/>
        <v>1105124.0289999999</v>
      </c>
      <c r="E8" s="54">
        <f t="shared" si="2"/>
        <v>2120643.4069999997</v>
      </c>
      <c r="F8" s="18"/>
      <c r="G8" s="41"/>
      <c r="H8" s="18"/>
      <c r="I8" s="18"/>
      <c r="J8" s="18"/>
      <c r="K8" s="18"/>
      <c r="L8" s="35" t="s">
        <v>13</v>
      </c>
      <c r="M8" s="36">
        <v>4539703</v>
      </c>
      <c r="N8" s="36">
        <v>4581065</v>
      </c>
      <c r="O8" s="36">
        <v>29868217</v>
      </c>
      <c r="P8" s="36">
        <v>38988985</v>
      </c>
      <c r="U8" s="35"/>
      <c r="V8" s="36"/>
      <c r="W8" s="36"/>
      <c r="X8" s="36"/>
      <c r="Y8" s="36"/>
    </row>
    <row r="9" spans="1:25" x14ac:dyDescent="0.2">
      <c r="A9" s="55" t="s">
        <v>14</v>
      </c>
      <c r="B9" s="51">
        <v>4164750</v>
      </c>
      <c r="C9" s="53">
        <f t="shared" si="0"/>
        <v>224896.5</v>
      </c>
      <c r="D9" s="54">
        <f t="shared" si="1"/>
        <v>154095.75</v>
      </c>
      <c r="E9" s="54">
        <f t="shared" si="2"/>
        <v>295697.25</v>
      </c>
      <c r="K9" s="18"/>
      <c r="L9" s="35" t="s">
        <v>14</v>
      </c>
      <c r="M9" s="36">
        <v>618853</v>
      </c>
      <c r="N9" s="36">
        <v>638212</v>
      </c>
      <c r="O9" s="36">
        <v>4164750</v>
      </c>
      <c r="P9" s="36">
        <v>5421815</v>
      </c>
      <c r="U9" s="35"/>
      <c r="V9" s="36"/>
      <c r="W9" s="36"/>
      <c r="X9" s="36"/>
      <c r="Y9" s="36"/>
    </row>
    <row r="10" spans="1:25" s="17" customFormat="1" x14ac:dyDescent="0.2">
      <c r="A10" s="91" t="s">
        <v>15</v>
      </c>
      <c r="B10" s="51">
        <v>2819523</v>
      </c>
      <c r="C10" s="53">
        <f t="shared" si="0"/>
        <v>152254.242</v>
      </c>
      <c r="D10" s="54">
        <f t="shared" si="1"/>
        <v>104322.351</v>
      </c>
      <c r="E10" s="54">
        <f t="shared" si="2"/>
        <v>200186.13299999997</v>
      </c>
      <c r="F10" s="18"/>
      <c r="G10" s="41"/>
      <c r="H10" s="18"/>
      <c r="I10" s="18"/>
      <c r="J10" s="18"/>
      <c r="K10" s="18"/>
      <c r="L10" s="35" t="s">
        <v>15</v>
      </c>
      <c r="M10" s="36">
        <v>350354</v>
      </c>
      <c r="N10" s="36">
        <v>413705</v>
      </c>
      <c r="O10" s="36">
        <v>2819523</v>
      </c>
      <c r="P10" s="36">
        <v>3583582</v>
      </c>
      <c r="U10" s="35"/>
      <c r="V10" s="36"/>
      <c r="W10" s="36"/>
      <c r="X10" s="36"/>
      <c r="Y10" s="36"/>
    </row>
    <row r="11" spans="1:25" x14ac:dyDescent="0.2">
      <c r="A11" s="55" t="s">
        <v>16</v>
      </c>
      <c r="B11" s="51">
        <v>737989</v>
      </c>
      <c r="C11" s="53">
        <f t="shared" si="0"/>
        <v>39851.406000000003</v>
      </c>
      <c r="D11" s="54">
        <f t="shared" si="1"/>
        <v>27305.592999999997</v>
      </c>
      <c r="E11" s="54">
        <f t="shared" si="2"/>
        <v>52397.218999999997</v>
      </c>
      <c r="K11" s="18"/>
      <c r="L11" s="35" t="s">
        <v>16</v>
      </c>
      <c r="M11" s="36">
        <v>100839</v>
      </c>
      <c r="N11" s="36">
        <v>103547</v>
      </c>
      <c r="O11" s="36">
        <v>737989</v>
      </c>
      <c r="P11" s="36">
        <v>942375</v>
      </c>
      <c r="U11" s="35"/>
      <c r="V11" s="36"/>
      <c r="W11" s="36"/>
      <c r="X11" s="36"/>
      <c r="Y11" s="36"/>
    </row>
    <row r="12" spans="1:25" s="17" customFormat="1" x14ac:dyDescent="0.2">
      <c r="A12" s="91" t="s">
        <v>17</v>
      </c>
      <c r="B12" s="51">
        <v>550598</v>
      </c>
      <c r="C12" s="53">
        <f t="shared" si="0"/>
        <v>29732.292000000001</v>
      </c>
      <c r="D12" s="54">
        <f t="shared" si="1"/>
        <v>20372.126</v>
      </c>
      <c r="E12" s="54">
        <f t="shared" si="2"/>
        <v>39092.457999999999</v>
      </c>
      <c r="F12" s="18"/>
      <c r="G12" s="41"/>
      <c r="H12" s="18"/>
      <c r="I12" s="18"/>
      <c r="J12" s="18"/>
      <c r="K12" s="18"/>
      <c r="L12" s="35" t="s">
        <v>17</v>
      </c>
      <c r="M12" s="36">
        <v>70426</v>
      </c>
      <c r="N12" s="36">
        <v>47681</v>
      </c>
      <c r="O12" s="36">
        <v>550598</v>
      </c>
      <c r="P12" s="36">
        <v>668705</v>
      </c>
      <c r="U12" s="35"/>
      <c r="V12" s="36"/>
      <c r="W12" s="36"/>
      <c r="X12" s="36"/>
      <c r="Y12" s="36"/>
    </row>
    <row r="13" spans="1:25" x14ac:dyDescent="0.2">
      <c r="A13" s="55" t="s">
        <v>18</v>
      </c>
      <c r="B13" s="51">
        <v>16097744</v>
      </c>
      <c r="C13" s="53">
        <f t="shared" si="0"/>
        <v>869278.17599999998</v>
      </c>
      <c r="D13" s="54">
        <f t="shared" si="1"/>
        <v>595616.52799999993</v>
      </c>
      <c r="E13" s="54">
        <f t="shared" si="2"/>
        <v>1142939.8239999998</v>
      </c>
      <c r="K13" s="18"/>
      <c r="L13" s="35" t="s">
        <v>18</v>
      </c>
      <c r="M13" s="36">
        <v>2005847</v>
      </c>
      <c r="N13" s="36">
        <v>2099273</v>
      </c>
      <c r="O13" s="36">
        <v>16097744</v>
      </c>
      <c r="P13" s="36">
        <v>20202864</v>
      </c>
      <c r="U13" s="35"/>
      <c r="V13" s="36"/>
      <c r="W13" s="36"/>
      <c r="X13" s="36"/>
      <c r="Y13" s="36"/>
    </row>
    <row r="14" spans="1:25" s="17" customFormat="1" x14ac:dyDescent="0.2">
      <c r="A14" s="91" t="s">
        <v>19</v>
      </c>
      <c r="B14" s="51">
        <v>7647244</v>
      </c>
      <c r="C14" s="53">
        <f t="shared" si="0"/>
        <v>412951.17599999998</v>
      </c>
      <c r="D14" s="54">
        <f t="shared" si="1"/>
        <v>282948.02799999999</v>
      </c>
      <c r="E14" s="54">
        <f t="shared" si="2"/>
        <v>542954.32399999991</v>
      </c>
      <c r="F14" s="18"/>
      <c r="G14" s="41"/>
      <c r="H14" s="18"/>
      <c r="I14" s="18"/>
      <c r="J14" s="18"/>
      <c r="K14" s="18"/>
      <c r="L14" s="35" t="s">
        <v>19</v>
      </c>
      <c r="M14" s="36">
        <v>1222148</v>
      </c>
      <c r="N14" s="36">
        <v>1281826</v>
      </c>
      <c r="O14" s="36">
        <v>7647244</v>
      </c>
      <c r="P14" s="36">
        <v>10151218</v>
      </c>
      <c r="U14" s="35"/>
      <c r="V14" s="36"/>
      <c r="W14" s="36"/>
      <c r="X14" s="36"/>
      <c r="Y14" s="36"/>
    </row>
    <row r="15" spans="1:25" x14ac:dyDescent="0.2">
      <c r="A15" s="55" t="s">
        <v>20</v>
      </c>
      <c r="B15" s="51">
        <v>1072558</v>
      </c>
      <c r="C15" s="53">
        <f t="shared" si="0"/>
        <v>57918.131999999998</v>
      </c>
      <c r="D15" s="54">
        <f t="shared" si="1"/>
        <v>39684.646000000001</v>
      </c>
      <c r="E15" s="54">
        <f t="shared" si="2"/>
        <v>76151.617999999988</v>
      </c>
      <c r="K15" s="18"/>
      <c r="L15" s="35" t="s">
        <v>20</v>
      </c>
      <c r="M15" s="36">
        <v>162376</v>
      </c>
      <c r="N15" s="36">
        <v>148457</v>
      </c>
      <c r="O15" s="36">
        <v>1072558</v>
      </c>
      <c r="P15" s="36">
        <v>1383391</v>
      </c>
      <c r="U15" s="35"/>
      <c r="V15" s="36"/>
      <c r="W15" s="36"/>
      <c r="X15" s="36"/>
      <c r="Y15" s="36"/>
    </row>
    <row r="16" spans="1:25" s="17" customFormat="1" x14ac:dyDescent="0.2">
      <c r="A16" s="91" t="s">
        <v>21</v>
      </c>
      <c r="B16" s="51">
        <v>1218232</v>
      </c>
      <c r="C16" s="53">
        <f t="shared" si="0"/>
        <v>65784.528000000006</v>
      </c>
      <c r="D16" s="54">
        <f t="shared" si="1"/>
        <v>45074.583999999995</v>
      </c>
      <c r="E16" s="54">
        <f t="shared" si="2"/>
        <v>86494.471999999994</v>
      </c>
      <c r="F16" s="18"/>
      <c r="G16" s="41"/>
      <c r="H16" s="18"/>
      <c r="I16" s="33"/>
      <c r="J16" s="33"/>
      <c r="K16" s="18"/>
      <c r="L16" s="35" t="s">
        <v>21</v>
      </c>
      <c r="M16" s="36">
        <v>211443</v>
      </c>
      <c r="N16" s="36">
        <v>221394</v>
      </c>
      <c r="O16" s="36">
        <v>1218232</v>
      </c>
      <c r="P16" s="36">
        <v>1651069</v>
      </c>
      <c r="U16" s="35"/>
      <c r="V16" s="36"/>
      <c r="W16" s="36"/>
      <c r="X16" s="36"/>
      <c r="Y16" s="36"/>
    </row>
    <row r="17" spans="1:25" x14ac:dyDescent="0.2">
      <c r="A17" s="55" t="s">
        <v>22</v>
      </c>
      <c r="B17" s="51">
        <v>9872939</v>
      </c>
      <c r="C17" s="53">
        <f t="shared" si="0"/>
        <v>533138.70600000001</v>
      </c>
      <c r="D17" s="54">
        <f t="shared" si="1"/>
        <v>365298.74299999996</v>
      </c>
      <c r="E17" s="54">
        <f t="shared" si="2"/>
        <v>700978.66899999999</v>
      </c>
      <c r="K17" s="18"/>
      <c r="L17" s="35" t="s">
        <v>22</v>
      </c>
      <c r="M17" s="36">
        <v>1434982</v>
      </c>
      <c r="N17" s="36">
        <v>1523599</v>
      </c>
      <c r="O17" s="36">
        <v>9872939</v>
      </c>
      <c r="P17" s="36">
        <v>12831520</v>
      </c>
      <c r="U17" s="35"/>
      <c r="V17" s="36"/>
      <c r="W17" s="36"/>
      <c r="X17" s="36"/>
      <c r="Y17" s="36"/>
    </row>
    <row r="18" spans="1:25" s="17" customFormat="1" x14ac:dyDescent="0.2">
      <c r="A18" s="91" t="s">
        <v>23</v>
      </c>
      <c r="B18" s="51">
        <v>5037478</v>
      </c>
      <c r="C18" s="53">
        <f t="shared" si="0"/>
        <v>272023.81199999998</v>
      </c>
      <c r="D18" s="54">
        <f t="shared" si="1"/>
        <v>186386.68599999999</v>
      </c>
      <c r="E18" s="54">
        <f t="shared" si="2"/>
        <v>357660.93799999997</v>
      </c>
      <c r="F18" s="18"/>
      <c r="G18" s="41"/>
      <c r="H18" s="18"/>
      <c r="I18" s="18"/>
      <c r="J18" s="18"/>
      <c r="K18" s="18"/>
      <c r="L18" s="35" t="s">
        <v>23</v>
      </c>
      <c r="M18" s="36">
        <v>769066</v>
      </c>
      <c r="N18" s="36">
        <v>810390</v>
      </c>
      <c r="O18" s="36">
        <v>5037478</v>
      </c>
      <c r="P18" s="36">
        <v>6616934</v>
      </c>
      <c r="U18" s="35"/>
      <c r="V18" s="36"/>
      <c r="W18" s="36"/>
      <c r="X18" s="36"/>
      <c r="Y18" s="36"/>
    </row>
    <row r="19" spans="1:25" x14ac:dyDescent="0.2">
      <c r="A19" s="55" t="s">
        <v>24</v>
      </c>
      <c r="B19" s="51">
        <v>2393804</v>
      </c>
      <c r="C19" s="53">
        <f t="shared" si="0"/>
        <v>129265.416</v>
      </c>
      <c r="D19" s="54">
        <f t="shared" si="1"/>
        <v>88570.747999999992</v>
      </c>
      <c r="E19" s="54">
        <f t="shared" si="2"/>
        <v>169960.08399999997</v>
      </c>
      <c r="K19" s="18"/>
      <c r="L19" s="35" t="s">
        <v>24</v>
      </c>
      <c r="M19" s="36">
        <v>360885</v>
      </c>
      <c r="N19" s="36">
        <v>367911</v>
      </c>
      <c r="O19" s="36">
        <v>2393804</v>
      </c>
      <c r="P19" s="36">
        <v>3122600</v>
      </c>
      <c r="U19" s="35"/>
      <c r="V19" s="36"/>
      <c r="W19" s="36"/>
      <c r="X19" s="36"/>
      <c r="Y19" s="36"/>
    </row>
    <row r="20" spans="1:25" s="17" customFormat="1" x14ac:dyDescent="0.2">
      <c r="A20" s="91" t="s">
        <v>25</v>
      </c>
      <c r="B20" s="51">
        <v>2168249</v>
      </c>
      <c r="C20" s="53">
        <f t="shared" si="0"/>
        <v>117085.446</v>
      </c>
      <c r="D20" s="54">
        <f t="shared" si="1"/>
        <v>80225.212999999989</v>
      </c>
      <c r="E20" s="54">
        <f t="shared" si="2"/>
        <v>153945.67899999997</v>
      </c>
      <c r="F20" s="18"/>
      <c r="G20" s="41"/>
      <c r="H20" s="18"/>
      <c r="I20" s="18"/>
      <c r="J20" s="18"/>
      <c r="K20" s="18"/>
      <c r="L20" s="35" t="s">
        <v>25</v>
      </c>
      <c r="M20" s="36">
        <v>359693</v>
      </c>
      <c r="N20" s="36">
        <v>359864</v>
      </c>
      <c r="O20" s="36">
        <v>2168249</v>
      </c>
      <c r="P20" s="36">
        <v>2887806</v>
      </c>
      <c r="U20" s="35"/>
      <c r="V20" s="36"/>
      <c r="W20" s="36"/>
      <c r="X20" s="36"/>
      <c r="Y20" s="36"/>
    </row>
    <row r="21" spans="1:25" x14ac:dyDescent="0.2">
      <c r="A21" s="55" t="s">
        <v>26</v>
      </c>
      <c r="B21" s="51">
        <v>3394867</v>
      </c>
      <c r="C21" s="53">
        <f t="shared" si="0"/>
        <v>183322.818</v>
      </c>
      <c r="D21" s="54">
        <f t="shared" si="1"/>
        <v>125610.079</v>
      </c>
      <c r="E21" s="54">
        <f t="shared" si="2"/>
        <v>241035.55699999997</v>
      </c>
      <c r="K21" s="18"/>
      <c r="L21" s="35" t="s">
        <v>26</v>
      </c>
      <c r="M21" s="36">
        <v>500794</v>
      </c>
      <c r="N21" s="36">
        <v>510872</v>
      </c>
      <c r="O21" s="36">
        <v>3394867</v>
      </c>
      <c r="P21" s="36">
        <v>4406533</v>
      </c>
      <c r="U21" s="35"/>
      <c r="V21" s="36"/>
      <c r="W21" s="36"/>
      <c r="X21" s="36"/>
      <c r="Y21" s="36"/>
    </row>
    <row r="22" spans="1:25" s="17" customFormat="1" x14ac:dyDescent="0.2">
      <c r="A22" s="91" t="s">
        <v>27</v>
      </c>
      <c r="B22" s="51">
        <v>3538287</v>
      </c>
      <c r="C22" s="53">
        <f t="shared" si="0"/>
        <v>191067.49799999999</v>
      </c>
      <c r="D22" s="54">
        <f t="shared" si="1"/>
        <v>130916.61899999999</v>
      </c>
      <c r="E22" s="54">
        <f t="shared" si="2"/>
        <v>251218.37699999998</v>
      </c>
      <c r="F22" s="18"/>
      <c r="G22" s="41"/>
      <c r="H22" s="18"/>
      <c r="I22" s="18"/>
      <c r="J22" s="18"/>
      <c r="K22" s="18"/>
      <c r="L22" s="35" t="s">
        <v>27</v>
      </c>
      <c r="M22" s="36">
        <v>561245</v>
      </c>
      <c r="N22" s="36">
        <v>553568</v>
      </c>
      <c r="O22" s="36">
        <v>3538287</v>
      </c>
      <c r="P22" s="36">
        <v>4653100</v>
      </c>
      <c r="U22" s="35"/>
      <c r="V22" s="36"/>
      <c r="W22" s="36"/>
      <c r="X22" s="36"/>
      <c r="Y22" s="36"/>
    </row>
    <row r="23" spans="1:25" x14ac:dyDescent="0.2">
      <c r="A23" s="55" t="s">
        <v>28</v>
      </c>
      <c r="B23" s="51">
        <v>1071805</v>
      </c>
      <c r="C23" s="53">
        <f t="shared" si="0"/>
        <v>57877.47</v>
      </c>
      <c r="D23" s="54">
        <f t="shared" si="1"/>
        <v>39656.784999999996</v>
      </c>
      <c r="E23" s="54">
        <f t="shared" si="2"/>
        <v>76098.154999999999</v>
      </c>
      <c r="K23" s="18"/>
      <c r="L23" s="35" t="s">
        <v>28</v>
      </c>
      <c r="M23" s="36">
        <v>120239</v>
      </c>
      <c r="N23" s="36">
        <v>136141</v>
      </c>
      <c r="O23" s="36">
        <v>1071805</v>
      </c>
      <c r="P23" s="36">
        <v>1328185</v>
      </c>
      <c r="U23" s="35"/>
      <c r="V23" s="36"/>
      <c r="W23" s="36"/>
      <c r="X23" s="36"/>
      <c r="Y23" s="36"/>
    </row>
    <row r="24" spans="1:25" s="17" customFormat="1" x14ac:dyDescent="0.2">
      <c r="A24" s="91" t="s">
        <v>29</v>
      </c>
      <c r="B24" s="51">
        <v>4628343</v>
      </c>
      <c r="C24" s="53">
        <f t="shared" si="0"/>
        <v>249930.522</v>
      </c>
      <c r="D24" s="54">
        <f t="shared" si="1"/>
        <v>171248.69099999999</v>
      </c>
      <c r="E24" s="54">
        <f t="shared" si="2"/>
        <v>328612.35299999994</v>
      </c>
      <c r="F24" s="18"/>
      <c r="G24" s="41"/>
      <c r="H24" s="18"/>
      <c r="I24" s="18"/>
      <c r="J24" s="18"/>
      <c r="K24" s="18"/>
      <c r="L24" s="35" t="s">
        <v>29</v>
      </c>
      <c r="M24" s="36">
        <v>668601</v>
      </c>
      <c r="N24" s="36">
        <v>679625</v>
      </c>
      <c r="O24" s="36">
        <v>4628343</v>
      </c>
      <c r="P24" s="36">
        <v>5976569</v>
      </c>
      <c r="U24" s="35"/>
      <c r="V24" s="36"/>
      <c r="W24" s="36"/>
      <c r="X24" s="36"/>
      <c r="Y24" s="36"/>
    </row>
    <row r="25" spans="1:25" x14ac:dyDescent="0.2">
      <c r="A25" s="55" t="s">
        <v>30</v>
      </c>
      <c r="B25" s="51">
        <v>5402359</v>
      </c>
      <c r="C25" s="53">
        <f t="shared" si="0"/>
        <v>291727.386</v>
      </c>
      <c r="D25" s="54">
        <f t="shared" si="1"/>
        <v>199887.283</v>
      </c>
      <c r="E25" s="54">
        <f t="shared" si="2"/>
        <v>383567.48899999994</v>
      </c>
      <c r="K25" s="18"/>
      <c r="L25" s="35" t="s">
        <v>30</v>
      </c>
      <c r="M25" s="36">
        <v>664586</v>
      </c>
      <c r="N25" s="36">
        <v>722501</v>
      </c>
      <c r="O25" s="36">
        <v>5402359</v>
      </c>
      <c r="P25" s="36">
        <v>6789446</v>
      </c>
      <c r="U25" s="35"/>
      <c r="V25" s="36"/>
      <c r="W25" s="36"/>
      <c r="X25" s="36"/>
      <c r="Y25" s="36"/>
    </row>
    <row r="26" spans="1:25" s="17" customFormat="1" x14ac:dyDescent="0.2">
      <c r="A26" s="91" t="s">
        <v>31</v>
      </c>
      <c r="B26" s="51">
        <v>7711085</v>
      </c>
      <c r="C26" s="53">
        <f t="shared" si="0"/>
        <v>416398.58999999997</v>
      </c>
      <c r="D26" s="54">
        <f t="shared" si="1"/>
        <v>285310.14499999996</v>
      </c>
      <c r="E26" s="54">
        <f t="shared" si="2"/>
        <v>547487.03499999992</v>
      </c>
      <c r="F26" s="18"/>
      <c r="G26" s="41"/>
      <c r="H26" s="18"/>
      <c r="I26" s="18"/>
      <c r="J26" s="18"/>
      <c r="K26" s="18"/>
      <c r="L26" s="35" t="s">
        <v>31</v>
      </c>
      <c r="M26" s="36">
        <v>1047238</v>
      </c>
      <c r="N26" s="36">
        <v>1160065</v>
      </c>
      <c r="O26" s="36">
        <v>7711085</v>
      </c>
      <c r="P26" s="36">
        <v>9918388</v>
      </c>
      <c r="U26" s="35"/>
      <c r="V26" s="36"/>
      <c r="W26" s="36"/>
      <c r="X26" s="36"/>
      <c r="Y26" s="36"/>
    </row>
    <row r="27" spans="1:25" x14ac:dyDescent="0.2">
      <c r="A27" s="55" t="s">
        <v>32</v>
      </c>
      <c r="B27" s="51">
        <v>4203014</v>
      </c>
      <c r="C27" s="53">
        <f t="shared" si="0"/>
        <v>226962.75599999999</v>
      </c>
      <c r="D27" s="54">
        <f t="shared" si="1"/>
        <v>155511.51799999998</v>
      </c>
      <c r="E27" s="54">
        <f t="shared" si="2"/>
        <v>298413.99399999995</v>
      </c>
      <c r="K27" s="18"/>
      <c r="L27" s="35" t="s">
        <v>32</v>
      </c>
      <c r="M27" s="36">
        <v>638287</v>
      </c>
      <c r="N27" s="36">
        <v>646100</v>
      </c>
      <c r="O27" s="36">
        <v>4203014</v>
      </c>
      <c r="P27" s="36">
        <v>5487401</v>
      </c>
      <c r="U27" s="35"/>
      <c r="V27" s="36"/>
      <c r="W27" s="36"/>
      <c r="X27" s="36"/>
      <c r="Y27" s="36"/>
    </row>
    <row r="28" spans="1:25" s="17" customFormat="1" x14ac:dyDescent="0.2">
      <c r="A28" s="91" t="s">
        <v>33</v>
      </c>
      <c r="B28" s="51">
        <v>2250779</v>
      </c>
      <c r="C28" s="53">
        <f t="shared" si="0"/>
        <v>121542.06599999999</v>
      </c>
      <c r="D28" s="54">
        <f t="shared" si="1"/>
        <v>83278.822999999989</v>
      </c>
      <c r="E28" s="54">
        <f t="shared" si="2"/>
        <v>159805.30899999998</v>
      </c>
      <c r="F28" s="18"/>
      <c r="G28" s="41"/>
      <c r="H28" s="18"/>
      <c r="I28" s="18"/>
      <c r="J28" s="18"/>
      <c r="K28" s="18"/>
      <c r="L28" s="35" t="s">
        <v>33</v>
      </c>
      <c r="M28" s="36">
        <v>357890</v>
      </c>
      <c r="N28" s="36">
        <v>368956</v>
      </c>
      <c r="O28" s="36">
        <v>2250779</v>
      </c>
      <c r="P28" s="36">
        <v>2977625</v>
      </c>
      <c r="U28" s="35"/>
      <c r="V28" s="36"/>
      <c r="W28" s="36"/>
      <c r="X28" s="36"/>
      <c r="Y28" s="36"/>
    </row>
    <row r="29" spans="1:25" x14ac:dyDescent="0.2">
      <c r="A29" s="55" t="s">
        <v>34</v>
      </c>
      <c r="B29" s="51">
        <v>4676467</v>
      </c>
      <c r="C29" s="53">
        <f t="shared" si="0"/>
        <v>252529.21799999999</v>
      </c>
      <c r="D29" s="54">
        <f t="shared" si="1"/>
        <v>173029.27899999998</v>
      </c>
      <c r="E29" s="54">
        <f t="shared" si="2"/>
        <v>332029.15699999995</v>
      </c>
      <c r="K29" s="18"/>
      <c r="L29" s="35" t="s">
        <v>34</v>
      </c>
      <c r="M29" s="36">
        <v>683592</v>
      </c>
      <c r="N29" s="36">
        <v>707847</v>
      </c>
      <c r="O29" s="36">
        <v>4676467</v>
      </c>
      <c r="P29" s="36">
        <v>6067906</v>
      </c>
      <c r="U29" s="35"/>
      <c r="V29" s="36"/>
      <c r="W29" s="36"/>
      <c r="X29" s="36"/>
      <c r="Y29" s="36"/>
    </row>
    <row r="30" spans="1:25" s="17" customFormat="1" x14ac:dyDescent="0.2">
      <c r="A30" s="91" t="s">
        <v>35</v>
      </c>
      <c r="B30" s="51">
        <v>802815</v>
      </c>
      <c r="C30" s="53">
        <f t="shared" si="0"/>
        <v>43352.01</v>
      </c>
      <c r="D30" s="54">
        <f t="shared" si="1"/>
        <v>29704.154999999999</v>
      </c>
      <c r="E30" s="54">
        <f t="shared" si="2"/>
        <v>56999.864999999998</v>
      </c>
      <c r="F30" s="18"/>
      <c r="G30" s="41"/>
      <c r="H30" s="18"/>
      <c r="I30" s="18"/>
      <c r="J30" s="18"/>
      <c r="K30" s="18"/>
      <c r="L30" s="35" t="s">
        <v>35</v>
      </c>
      <c r="M30" s="36">
        <v>113236</v>
      </c>
      <c r="N30" s="36">
        <v>113184</v>
      </c>
      <c r="O30" s="36">
        <v>802815</v>
      </c>
      <c r="P30" s="36">
        <v>1029235</v>
      </c>
      <c r="U30" s="35"/>
      <c r="V30" s="36"/>
      <c r="W30" s="36"/>
      <c r="X30" s="36"/>
      <c r="Y30" s="36"/>
    </row>
    <row r="31" spans="1:25" x14ac:dyDescent="0.2">
      <c r="A31" s="55" t="s">
        <v>36</v>
      </c>
      <c r="B31" s="51">
        <v>1419307</v>
      </c>
      <c r="C31" s="53">
        <f t="shared" si="0"/>
        <v>76642.577999999994</v>
      </c>
      <c r="D31" s="54">
        <f t="shared" si="1"/>
        <v>52514.358999999997</v>
      </c>
      <c r="E31" s="54">
        <f t="shared" si="2"/>
        <v>100770.79699999999</v>
      </c>
      <c r="K31" s="18"/>
      <c r="L31" s="35" t="s">
        <v>36</v>
      </c>
      <c r="M31" s="36">
        <v>237348</v>
      </c>
      <c r="N31" s="36">
        <v>232989</v>
      </c>
      <c r="O31" s="36">
        <v>1419307</v>
      </c>
      <c r="P31" s="36">
        <v>1889644</v>
      </c>
      <c r="U31" s="35"/>
      <c r="V31" s="36"/>
      <c r="W31" s="36"/>
      <c r="X31" s="36"/>
      <c r="Y31" s="36"/>
    </row>
    <row r="32" spans="1:25" s="17" customFormat="1" x14ac:dyDescent="0.2">
      <c r="A32" s="91" t="s">
        <v>37</v>
      </c>
      <c r="B32" s="51">
        <v>2210608</v>
      </c>
      <c r="C32" s="53">
        <f t="shared" si="0"/>
        <v>119372.83199999999</v>
      </c>
      <c r="D32" s="54">
        <f t="shared" si="1"/>
        <v>81792.495999999999</v>
      </c>
      <c r="E32" s="54">
        <f t="shared" si="2"/>
        <v>156953.16799999998</v>
      </c>
      <c r="F32" s="18"/>
      <c r="G32" s="41"/>
      <c r="H32" s="18"/>
      <c r="I32" s="18"/>
      <c r="J32" s="18"/>
      <c r="K32" s="18"/>
      <c r="L32" s="35" t="s">
        <v>37</v>
      </c>
      <c r="M32" s="36">
        <v>330381</v>
      </c>
      <c r="N32" s="36">
        <v>338782</v>
      </c>
      <c r="O32" s="36">
        <v>2210608</v>
      </c>
      <c r="P32" s="36">
        <v>2879771</v>
      </c>
      <c r="U32" s="35"/>
      <c r="V32" s="36"/>
      <c r="W32" s="36"/>
      <c r="X32" s="36"/>
      <c r="Y32" s="36"/>
    </row>
    <row r="33" spans="1:25" x14ac:dyDescent="0.2">
      <c r="A33" s="55" t="s">
        <v>38</v>
      </c>
      <c r="B33" s="51">
        <v>1064993</v>
      </c>
      <c r="C33" s="53">
        <f t="shared" si="0"/>
        <v>57509.621999999996</v>
      </c>
      <c r="D33" s="54">
        <f t="shared" si="1"/>
        <v>39404.740999999995</v>
      </c>
      <c r="E33" s="54">
        <f t="shared" si="2"/>
        <v>75614.502999999997</v>
      </c>
      <c r="K33" s="18"/>
      <c r="L33" s="35" t="s">
        <v>38</v>
      </c>
      <c r="M33" s="36">
        <v>120399</v>
      </c>
      <c r="N33" s="36">
        <v>143599</v>
      </c>
      <c r="O33" s="36">
        <v>1064993</v>
      </c>
      <c r="P33" s="36">
        <v>1328991</v>
      </c>
      <c r="U33" s="35"/>
      <c r="V33" s="36"/>
      <c r="W33" s="36"/>
      <c r="X33" s="36"/>
      <c r="Y33" s="36"/>
    </row>
    <row r="34" spans="1:25" s="17" customFormat="1" x14ac:dyDescent="0.2">
      <c r="A34" s="91" t="s">
        <v>39</v>
      </c>
      <c r="B34" s="51">
        <v>6950153</v>
      </c>
      <c r="C34" s="53">
        <f t="shared" si="0"/>
        <v>375308.26199999999</v>
      </c>
      <c r="D34" s="54">
        <f t="shared" si="1"/>
        <v>257155.66099999999</v>
      </c>
      <c r="E34" s="54">
        <f t="shared" si="2"/>
        <v>493460.86299999995</v>
      </c>
      <c r="F34" s="18"/>
      <c r="G34" s="41"/>
      <c r="H34" s="18"/>
      <c r="I34" s="18"/>
      <c r="J34" s="18"/>
      <c r="K34" s="18"/>
      <c r="L34" s="35" t="s">
        <v>39</v>
      </c>
      <c r="M34" s="36">
        <v>965058</v>
      </c>
      <c r="N34" s="36">
        <v>1033761</v>
      </c>
      <c r="O34" s="36">
        <v>6950153</v>
      </c>
      <c r="P34" s="36">
        <v>8948972</v>
      </c>
      <c r="U34" s="35"/>
      <c r="V34" s="36"/>
      <c r="W34" s="36"/>
      <c r="X34" s="36"/>
      <c r="Y34" s="36"/>
    </row>
    <row r="35" spans="1:25" x14ac:dyDescent="0.2">
      <c r="A35" s="55" t="s">
        <v>40</v>
      </c>
      <c r="B35" s="51">
        <v>1576722</v>
      </c>
      <c r="C35" s="53">
        <f t="shared" si="0"/>
        <v>85142.987999999998</v>
      </c>
      <c r="D35" s="54">
        <f t="shared" si="1"/>
        <v>58338.714</v>
      </c>
      <c r="E35" s="54">
        <f t="shared" si="2"/>
        <v>111947.26199999999</v>
      </c>
      <c r="K35" s="18"/>
      <c r="L35" s="35" t="s">
        <v>40</v>
      </c>
      <c r="M35" s="36">
        <v>246687</v>
      </c>
      <c r="N35" s="36">
        <v>250221</v>
      </c>
      <c r="O35" s="36">
        <v>1576722</v>
      </c>
      <c r="P35" s="36">
        <v>2073630</v>
      </c>
      <c r="U35" s="35"/>
      <c r="V35" s="36"/>
      <c r="W35" s="36"/>
      <c r="X35" s="36"/>
      <c r="Y35" s="36"/>
    </row>
    <row r="36" spans="1:25" s="17" customFormat="1" x14ac:dyDescent="0.2">
      <c r="A36" s="91" t="s">
        <v>41</v>
      </c>
      <c r="B36" s="51">
        <v>15559503</v>
      </c>
      <c r="C36" s="53">
        <f t="shared" ref="C36:C54" si="3">+B36*0.054</f>
        <v>840213.16200000001</v>
      </c>
      <c r="D36" s="54">
        <f t="shared" ref="D36:D54" si="4">+B36*0.037</f>
        <v>575701.61099999992</v>
      </c>
      <c r="E36" s="54">
        <f t="shared" ref="E36:E56" si="5">+B36*0.071</f>
        <v>1104724.713</v>
      </c>
      <c r="F36" s="18"/>
      <c r="G36" s="41"/>
      <c r="H36" s="18"/>
      <c r="I36" s="18"/>
      <c r="J36" s="18"/>
      <c r="K36" s="18"/>
      <c r="L36" s="35" t="s">
        <v>41</v>
      </c>
      <c r="M36" s="36">
        <v>2094946</v>
      </c>
      <c r="N36" s="36">
        <v>2115870</v>
      </c>
      <c r="O36" s="36">
        <v>15559503</v>
      </c>
      <c r="P36" s="36">
        <v>19770319</v>
      </c>
      <c r="U36" s="35"/>
      <c r="V36" s="36"/>
      <c r="W36" s="36"/>
      <c r="X36" s="36"/>
      <c r="Y36" s="36"/>
    </row>
    <row r="37" spans="1:25" x14ac:dyDescent="0.2">
      <c r="A37" s="55" t="s">
        <v>42</v>
      </c>
      <c r="B37" s="51">
        <v>7648418</v>
      </c>
      <c r="C37" s="53">
        <f t="shared" si="3"/>
        <v>413014.57199999999</v>
      </c>
      <c r="D37" s="54">
        <f t="shared" si="4"/>
        <v>282991.46600000001</v>
      </c>
      <c r="E37" s="54">
        <f t="shared" si="5"/>
        <v>543037.67799999996</v>
      </c>
      <c r="K37" s="18"/>
      <c r="L37" s="35" t="s">
        <v>42</v>
      </c>
      <c r="M37" s="36">
        <v>1117553</v>
      </c>
      <c r="N37" s="36">
        <v>1173001</v>
      </c>
      <c r="O37" s="36">
        <v>7648418</v>
      </c>
      <c r="P37" s="36">
        <v>9938972</v>
      </c>
      <c r="U37" s="35"/>
      <c r="V37" s="36"/>
      <c r="W37" s="36"/>
      <c r="X37" s="36"/>
      <c r="Y37" s="36"/>
    </row>
    <row r="38" spans="1:25" s="17" customFormat="1" x14ac:dyDescent="0.2">
      <c r="A38" s="91" t="s">
        <v>43</v>
      </c>
      <c r="B38" s="51">
        <v>575731</v>
      </c>
      <c r="C38" s="53">
        <f t="shared" si="3"/>
        <v>31089.473999999998</v>
      </c>
      <c r="D38" s="54">
        <f t="shared" si="4"/>
        <v>21302.046999999999</v>
      </c>
      <c r="E38" s="54">
        <f t="shared" si="5"/>
        <v>40876.900999999998</v>
      </c>
      <c r="F38" s="18"/>
      <c r="G38" s="41"/>
      <c r="H38" s="18"/>
      <c r="I38" s="18"/>
      <c r="J38" s="18"/>
      <c r="K38" s="18"/>
      <c r="L38" s="35" t="s">
        <v>43</v>
      </c>
      <c r="M38" s="36">
        <v>93202</v>
      </c>
      <c r="N38" s="36">
        <v>80724</v>
      </c>
      <c r="O38" s="36">
        <v>575731</v>
      </c>
      <c r="P38" s="36">
        <v>749657</v>
      </c>
      <c r="U38" s="35"/>
      <c r="V38" s="36"/>
      <c r="W38" s="36"/>
      <c r="X38" s="36"/>
      <c r="Y38" s="36"/>
    </row>
    <row r="39" spans="1:25" x14ac:dyDescent="0.2">
      <c r="A39" s="55" t="s">
        <v>44</v>
      </c>
      <c r="B39" s="51">
        <v>8976016</v>
      </c>
      <c r="C39" s="53">
        <f t="shared" si="3"/>
        <v>484704.864</v>
      </c>
      <c r="D39" s="54">
        <f t="shared" si="4"/>
        <v>332112.592</v>
      </c>
      <c r="E39" s="54">
        <f t="shared" si="5"/>
        <v>637297.13599999994</v>
      </c>
      <c r="K39" s="18"/>
      <c r="L39" s="35" t="s">
        <v>44</v>
      </c>
      <c r="M39" s="36">
        <v>1267731</v>
      </c>
      <c r="N39" s="36">
        <v>1360746</v>
      </c>
      <c r="O39" s="36">
        <v>8976016</v>
      </c>
      <c r="P39" s="36">
        <v>11604493</v>
      </c>
      <c r="U39" s="35"/>
      <c r="V39" s="36"/>
      <c r="W39" s="36"/>
      <c r="X39" s="36"/>
      <c r="Y39" s="36"/>
    </row>
    <row r="40" spans="1:25" s="17" customFormat="1" x14ac:dyDescent="0.2">
      <c r="A40" s="91" t="s">
        <v>45</v>
      </c>
      <c r="B40" s="51">
        <v>2931465</v>
      </c>
      <c r="C40" s="53">
        <f t="shared" si="3"/>
        <v>158299.10999999999</v>
      </c>
      <c r="D40" s="54">
        <f t="shared" si="4"/>
        <v>108464.205</v>
      </c>
      <c r="E40" s="54">
        <f t="shared" si="5"/>
        <v>208134.01499999998</v>
      </c>
      <c r="F40" s="18"/>
      <c r="G40" s="41"/>
      <c r="H40" s="18"/>
      <c r="I40" s="18"/>
      <c r="J40" s="18"/>
      <c r="K40" s="18"/>
      <c r="L40" s="35" t="s">
        <v>45</v>
      </c>
      <c r="M40" s="36">
        <v>485103</v>
      </c>
      <c r="N40" s="36">
        <v>476159</v>
      </c>
      <c r="O40" s="36">
        <v>2931465</v>
      </c>
      <c r="P40" s="36">
        <v>3892727</v>
      </c>
      <c r="U40" s="35"/>
      <c r="V40" s="36"/>
      <c r="W40" s="36"/>
      <c r="X40" s="36"/>
      <c r="Y40" s="36"/>
    </row>
    <row r="41" spans="1:25" x14ac:dyDescent="0.2">
      <c r="A41" s="55" t="s">
        <v>46</v>
      </c>
      <c r="B41" s="51">
        <v>3163381</v>
      </c>
      <c r="C41" s="53">
        <f t="shared" si="3"/>
        <v>170822.57399999999</v>
      </c>
      <c r="D41" s="54">
        <f t="shared" si="4"/>
        <v>117045.09699999999</v>
      </c>
      <c r="E41" s="54">
        <f t="shared" si="5"/>
        <v>224600.05099999998</v>
      </c>
      <c r="K41" s="18"/>
      <c r="L41" s="35" t="s">
        <v>46</v>
      </c>
      <c r="M41" s="36">
        <v>425177</v>
      </c>
      <c r="N41" s="36">
        <v>437679</v>
      </c>
      <c r="O41" s="36">
        <v>3163381</v>
      </c>
      <c r="P41" s="36">
        <v>4026237</v>
      </c>
      <c r="U41" s="35"/>
      <c r="V41" s="36"/>
      <c r="W41" s="36"/>
      <c r="X41" s="36"/>
      <c r="Y41" s="36"/>
    </row>
    <row r="42" spans="1:25" s="17" customFormat="1" x14ac:dyDescent="0.2">
      <c r="A42" s="91" t="s">
        <v>47</v>
      </c>
      <c r="B42" s="51">
        <v>10106273</v>
      </c>
      <c r="C42" s="53">
        <f t="shared" si="3"/>
        <v>545738.74199999997</v>
      </c>
      <c r="D42" s="54">
        <f t="shared" si="4"/>
        <v>373932.10099999997</v>
      </c>
      <c r="E42" s="54">
        <f t="shared" si="5"/>
        <v>717545.38299999991</v>
      </c>
      <c r="F42" s="18"/>
      <c r="G42" s="41"/>
      <c r="H42" s="18"/>
      <c r="I42" s="18"/>
      <c r="J42" s="18"/>
      <c r="K42" s="18"/>
      <c r="L42" s="35" t="s">
        <v>47</v>
      </c>
      <c r="M42" s="36">
        <v>1301301</v>
      </c>
      <c r="N42" s="36">
        <v>1388973</v>
      </c>
      <c r="O42" s="36">
        <v>10106273</v>
      </c>
      <c r="P42" s="36">
        <v>12796547</v>
      </c>
      <c r="U42" s="35"/>
      <c r="V42" s="36"/>
      <c r="W42" s="36"/>
      <c r="X42" s="36"/>
      <c r="Y42" s="36"/>
    </row>
    <row r="43" spans="1:25" x14ac:dyDescent="0.2">
      <c r="A43" s="55" t="s">
        <v>48</v>
      </c>
      <c r="B43" s="51">
        <v>841012</v>
      </c>
      <c r="C43" s="53">
        <f t="shared" si="3"/>
        <v>45414.648000000001</v>
      </c>
      <c r="D43" s="54">
        <f t="shared" si="4"/>
        <v>31117.444</v>
      </c>
      <c r="E43" s="54">
        <f t="shared" si="5"/>
        <v>59711.851999999992</v>
      </c>
      <c r="K43" s="18"/>
      <c r="L43" s="35" t="s">
        <v>48</v>
      </c>
      <c r="M43" s="36">
        <v>100085</v>
      </c>
      <c r="N43" s="36">
        <v>110959</v>
      </c>
      <c r="O43" s="36">
        <v>841012</v>
      </c>
      <c r="P43" s="36">
        <v>1052056</v>
      </c>
      <c r="U43" s="35"/>
      <c r="V43" s="36"/>
      <c r="W43" s="36"/>
      <c r="X43" s="36"/>
      <c r="Y43" s="36"/>
    </row>
    <row r="44" spans="1:25" s="17" customFormat="1" x14ac:dyDescent="0.2">
      <c r="A44" s="91" t="s">
        <v>49</v>
      </c>
      <c r="B44" s="51">
        <v>3763158</v>
      </c>
      <c r="C44" s="53">
        <f t="shared" si="3"/>
        <v>203210.53200000001</v>
      </c>
      <c r="D44" s="54">
        <f t="shared" si="4"/>
        <v>139236.84599999999</v>
      </c>
      <c r="E44" s="54">
        <f t="shared" si="5"/>
        <v>267184.21799999999</v>
      </c>
      <c r="F44" s="18"/>
      <c r="G44" s="41"/>
      <c r="H44" s="18"/>
      <c r="I44" s="18"/>
      <c r="J44" s="18"/>
      <c r="K44" s="18"/>
      <c r="L44" s="35" t="s">
        <v>49</v>
      </c>
      <c r="M44" s="36">
        <v>538302</v>
      </c>
      <c r="N44" s="36">
        <v>552989</v>
      </c>
      <c r="O44" s="36">
        <v>3763158</v>
      </c>
      <c r="P44" s="36">
        <v>4854449</v>
      </c>
      <c r="U44" s="35"/>
      <c r="V44" s="36"/>
      <c r="W44" s="36"/>
      <c r="X44" s="36"/>
      <c r="Y44" s="36"/>
    </row>
    <row r="45" spans="1:25" x14ac:dyDescent="0.2">
      <c r="A45" s="55" t="s">
        <v>50</v>
      </c>
      <c r="B45" s="51">
        <v>644083</v>
      </c>
      <c r="C45" s="53">
        <f t="shared" si="3"/>
        <v>34780.481999999996</v>
      </c>
      <c r="D45" s="54">
        <f t="shared" si="4"/>
        <v>23831.071</v>
      </c>
      <c r="E45" s="54">
        <f t="shared" si="5"/>
        <v>45729.892999999996</v>
      </c>
      <c r="K45" s="18"/>
      <c r="L45" s="35" t="s">
        <v>50</v>
      </c>
      <c r="M45" s="36">
        <v>109544</v>
      </c>
      <c r="N45" s="36">
        <v>101780</v>
      </c>
      <c r="O45" s="36">
        <v>644083</v>
      </c>
      <c r="P45" s="36">
        <v>855407</v>
      </c>
      <c r="U45" s="35"/>
      <c r="V45" s="36"/>
      <c r="W45" s="36"/>
      <c r="X45" s="36"/>
      <c r="Y45" s="36"/>
    </row>
    <row r="46" spans="1:25" s="17" customFormat="1" x14ac:dyDescent="0.2">
      <c r="A46" s="91" t="s">
        <v>51</v>
      </c>
      <c r="B46" s="51">
        <v>5081001</v>
      </c>
      <c r="C46" s="53">
        <f t="shared" si="3"/>
        <v>274374.054</v>
      </c>
      <c r="D46" s="54">
        <f t="shared" si="4"/>
        <v>187997.03699999998</v>
      </c>
      <c r="E46" s="54">
        <f t="shared" si="5"/>
        <v>360751.071</v>
      </c>
      <c r="F46" s="18"/>
      <c r="G46" s="41"/>
      <c r="H46" s="18"/>
      <c r="I46" s="18"/>
      <c r="J46" s="18"/>
      <c r="K46" s="18"/>
      <c r="L46" s="35" t="s">
        <v>51</v>
      </c>
      <c r="M46" s="36">
        <v>735495</v>
      </c>
      <c r="N46" s="36">
        <v>762116</v>
      </c>
      <c r="O46" s="36">
        <v>5081001</v>
      </c>
      <c r="P46" s="36">
        <v>6578612</v>
      </c>
      <c r="U46" s="35"/>
      <c r="V46" s="36"/>
      <c r="W46" s="36"/>
      <c r="X46" s="36"/>
      <c r="Y46" s="36"/>
    </row>
    <row r="47" spans="1:25" x14ac:dyDescent="0.2">
      <c r="A47" s="55" t="s">
        <v>52</v>
      </c>
      <c r="B47" s="51">
        <v>20139228</v>
      </c>
      <c r="C47" s="53">
        <f t="shared" si="3"/>
        <v>1087518.3119999999</v>
      </c>
      <c r="D47" s="54">
        <f t="shared" si="4"/>
        <v>745151.43599999999</v>
      </c>
      <c r="E47" s="54">
        <f t="shared" si="5"/>
        <v>1429885.1879999998</v>
      </c>
      <c r="K47" s="18"/>
      <c r="L47" s="35" t="s">
        <v>52</v>
      </c>
      <c r="M47" s="36">
        <v>3605579</v>
      </c>
      <c r="N47" s="36">
        <v>3606040</v>
      </c>
      <c r="O47" s="36">
        <v>20139228</v>
      </c>
      <c r="P47" s="36">
        <v>27350847</v>
      </c>
      <c r="U47" s="35"/>
      <c r="V47" s="36"/>
      <c r="W47" s="36"/>
      <c r="X47" s="36"/>
      <c r="Y47" s="36"/>
    </row>
    <row r="48" spans="1:25" s="17" customFormat="1" x14ac:dyDescent="0.2">
      <c r="A48" s="91" t="s">
        <v>53</v>
      </c>
      <c r="B48" s="51">
        <v>2078429</v>
      </c>
      <c r="C48" s="53">
        <f t="shared" si="3"/>
        <v>112235.166</v>
      </c>
      <c r="D48" s="54">
        <f t="shared" si="4"/>
        <v>76901.872999999992</v>
      </c>
      <c r="E48" s="54">
        <f t="shared" si="5"/>
        <v>147568.45899999997</v>
      </c>
      <c r="F48" s="18"/>
      <c r="G48" s="41"/>
      <c r="H48" s="39"/>
      <c r="I48" s="18"/>
      <c r="J48" s="18"/>
      <c r="K48" s="18"/>
      <c r="L48" s="35" t="s">
        <v>53</v>
      </c>
      <c r="M48" s="36">
        <v>462041</v>
      </c>
      <c r="N48" s="36">
        <v>450455</v>
      </c>
      <c r="O48" s="36">
        <v>2078429</v>
      </c>
      <c r="P48" s="36">
        <v>2990925</v>
      </c>
      <c r="U48" s="35"/>
      <c r="V48" s="36"/>
      <c r="W48" s="36"/>
      <c r="X48" s="36"/>
      <c r="Y48" s="36"/>
    </row>
    <row r="49" spans="1:25" x14ac:dyDescent="0.2">
      <c r="A49" s="55" t="s">
        <v>54</v>
      </c>
      <c r="B49" s="51">
        <v>505539</v>
      </c>
      <c r="C49" s="53">
        <f t="shared" si="3"/>
        <v>27299.106</v>
      </c>
      <c r="D49" s="54">
        <f t="shared" si="4"/>
        <v>18704.942999999999</v>
      </c>
      <c r="E49" s="54">
        <f t="shared" si="5"/>
        <v>35893.269</v>
      </c>
      <c r="H49" s="39"/>
      <c r="K49" s="18"/>
      <c r="L49" s="35" t="s">
        <v>54</v>
      </c>
      <c r="M49" s="36">
        <v>56093</v>
      </c>
      <c r="N49" s="36">
        <v>63830</v>
      </c>
      <c r="O49" s="36">
        <v>505539</v>
      </c>
      <c r="P49" s="36">
        <v>625462</v>
      </c>
      <c r="U49" s="35"/>
      <c r="V49" s="36"/>
      <c r="W49" s="36"/>
      <c r="X49" s="36"/>
      <c r="Y49" s="36"/>
    </row>
    <row r="50" spans="1:25" s="17" customFormat="1" x14ac:dyDescent="0.2">
      <c r="A50" s="91" t="s">
        <v>55</v>
      </c>
      <c r="B50" s="51">
        <v>6401225</v>
      </c>
      <c r="C50" s="53">
        <f t="shared" si="3"/>
        <v>345666.15</v>
      </c>
      <c r="D50" s="54">
        <f t="shared" si="4"/>
        <v>236845.32499999998</v>
      </c>
      <c r="E50" s="54">
        <f t="shared" si="5"/>
        <v>454486.97499999998</v>
      </c>
      <c r="F50" s="18"/>
      <c r="G50" s="41"/>
      <c r="H50" s="39"/>
      <c r="I50" s="18"/>
      <c r="J50" s="18"/>
      <c r="K50" s="18"/>
      <c r="L50" s="35" t="s">
        <v>55</v>
      </c>
      <c r="M50" s="36">
        <v>929136</v>
      </c>
      <c r="N50" s="36">
        <v>941268</v>
      </c>
      <c r="O50" s="36">
        <v>6401225</v>
      </c>
      <c r="P50" s="36">
        <v>8271629</v>
      </c>
      <c r="U50" s="35"/>
      <c r="V50" s="36"/>
      <c r="W50" s="36"/>
      <c r="X50" s="36"/>
      <c r="Y50" s="36"/>
    </row>
    <row r="51" spans="1:25" x14ac:dyDescent="0.2">
      <c r="A51" s="55" t="s">
        <v>56</v>
      </c>
      <c r="B51" s="51">
        <v>5504598</v>
      </c>
      <c r="C51" s="53">
        <f t="shared" si="3"/>
        <v>297248.29200000002</v>
      </c>
      <c r="D51" s="54">
        <f t="shared" si="4"/>
        <v>203670.12599999999</v>
      </c>
      <c r="E51" s="54">
        <f t="shared" si="5"/>
        <v>390826.45799999998</v>
      </c>
      <c r="H51" s="39"/>
      <c r="K51" s="18"/>
      <c r="L51" s="35" t="s">
        <v>56</v>
      </c>
      <c r="M51" s="36">
        <v>813354</v>
      </c>
      <c r="N51" s="36">
        <v>798483</v>
      </c>
      <c r="O51" s="36">
        <v>5504598</v>
      </c>
      <c r="P51" s="36">
        <v>7116435</v>
      </c>
      <c r="U51" s="35"/>
      <c r="V51" s="36"/>
      <c r="W51" s="36"/>
      <c r="X51" s="36"/>
      <c r="Y51" s="36"/>
    </row>
    <row r="52" spans="1:25" s="17" customFormat="1" x14ac:dyDescent="0.2">
      <c r="A52" s="91" t="s">
        <v>57</v>
      </c>
      <c r="B52" s="51">
        <v>1463516</v>
      </c>
      <c r="C52" s="53">
        <f t="shared" si="3"/>
        <v>79029.864000000001</v>
      </c>
      <c r="D52" s="54">
        <f t="shared" si="4"/>
        <v>54150.091999999997</v>
      </c>
      <c r="E52" s="54">
        <f t="shared" si="5"/>
        <v>103909.63599999998</v>
      </c>
      <c r="F52" s="18"/>
      <c r="G52" s="41"/>
      <c r="H52" s="39"/>
      <c r="I52" s="18"/>
      <c r="J52" s="18"/>
      <c r="K52" s="18"/>
      <c r="L52" s="35" t="s">
        <v>57</v>
      </c>
      <c r="M52" s="36">
        <v>186365</v>
      </c>
      <c r="N52" s="36">
        <v>193231</v>
      </c>
      <c r="O52" s="36">
        <v>1463516</v>
      </c>
      <c r="P52" s="36">
        <v>1843112</v>
      </c>
      <c r="U52" s="35"/>
      <c r="V52" s="36"/>
      <c r="W52" s="36"/>
      <c r="X52" s="36"/>
      <c r="Y52" s="36"/>
    </row>
    <row r="53" spans="1:25" x14ac:dyDescent="0.2">
      <c r="A53" s="55" t="s">
        <v>58</v>
      </c>
      <c r="B53" s="51">
        <v>4473776</v>
      </c>
      <c r="C53" s="53">
        <f t="shared" si="3"/>
        <v>241583.90400000001</v>
      </c>
      <c r="D53" s="54">
        <f t="shared" si="4"/>
        <v>165529.712</v>
      </c>
      <c r="E53" s="54">
        <f t="shared" si="5"/>
        <v>317638.09599999996</v>
      </c>
      <c r="H53" s="39"/>
      <c r="K53" s="18"/>
      <c r="L53" s="35" t="s">
        <v>58</v>
      </c>
      <c r="M53" s="36">
        <v>627351</v>
      </c>
      <c r="N53" s="36">
        <v>667273</v>
      </c>
      <c r="O53" s="36">
        <v>4473776</v>
      </c>
      <c r="P53" s="36">
        <v>5768400</v>
      </c>
      <c r="U53" s="35"/>
      <c r="V53" s="36"/>
      <c r="W53" s="36"/>
      <c r="X53" s="36"/>
      <c r="Y53" s="36"/>
    </row>
    <row r="54" spans="1:25" s="17" customFormat="1" x14ac:dyDescent="0.2">
      <c r="A54" s="91" t="s">
        <v>59</v>
      </c>
      <c r="B54" s="51">
        <v>444220</v>
      </c>
      <c r="C54" s="53">
        <f t="shared" si="3"/>
        <v>23987.88</v>
      </c>
      <c r="D54" s="54">
        <f t="shared" si="4"/>
        <v>16436.14</v>
      </c>
      <c r="E54" s="54">
        <f t="shared" si="5"/>
        <v>31539.62</v>
      </c>
      <c r="F54" s="18"/>
      <c r="G54" s="41"/>
      <c r="H54" s="39"/>
      <c r="I54" s="18"/>
      <c r="J54" s="18"/>
      <c r="K54" s="18"/>
      <c r="L54" s="35" t="s">
        <v>59</v>
      </c>
      <c r="M54" s="36">
        <v>71070</v>
      </c>
      <c r="N54" s="36">
        <v>67825</v>
      </c>
      <c r="O54" s="36">
        <v>444220</v>
      </c>
      <c r="P54" s="36">
        <v>583115</v>
      </c>
      <c r="U54" s="35"/>
      <c r="V54" s="36"/>
      <c r="W54" s="36"/>
      <c r="X54" s="36"/>
      <c r="Y54" s="36"/>
    </row>
    <row r="55" spans="1:25" s="17" customFormat="1" x14ac:dyDescent="0.2">
      <c r="A55" s="51"/>
      <c r="B55" s="51"/>
      <c r="C55" s="53"/>
      <c r="D55" s="54"/>
      <c r="E55" s="54"/>
      <c r="F55" s="18"/>
      <c r="G55" s="41"/>
      <c r="H55" s="39"/>
      <c r="I55" s="18"/>
      <c r="J55" s="18"/>
      <c r="K55" s="18"/>
      <c r="L55" s="35"/>
      <c r="M55" s="36"/>
      <c r="N55" s="36"/>
      <c r="O55" s="36"/>
      <c r="P55" s="36"/>
      <c r="U55" s="35"/>
      <c r="V55" s="36"/>
      <c r="W55" s="36"/>
      <c r="X55" s="36"/>
      <c r="Y55" s="36"/>
    </row>
    <row r="56" spans="1:25" x14ac:dyDescent="0.2">
      <c r="A56" s="91" t="s">
        <v>110</v>
      </c>
      <c r="B56" s="51">
        <v>2736791</v>
      </c>
      <c r="C56" s="53">
        <f>+B56*0.054</f>
        <v>147786.71400000001</v>
      </c>
      <c r="D56" s="54">
        <f>+B56*0.037</f>
        <v>101261.26699999999</v>
      </c>
      <c r="E56" s="54">
        <f t="shared" si="5"/>
        <v>194312.16099999999</v>
      </c>
      <c r="H56" s="39"/>
      <c r="K56" s="18"/>
      <c r="L56" s="35" t="s">
        <v>76</v>
      </c>
      <c r="M56" s="36">
        <v>36260893</v>
      </c>
      <c r="N56" s="36">
        <v>37383160</v>
      </c>
      <c r="O56" s="36">
        <v>246578253</v>
      </c>
      <c r="P56" s="36">
        <v>320222306</v>
      </c>
      <c r="U56" s="35"/>
      <c r="V56" s="36"/>
      <c r="W56" s="36"/>
      <c r="X56" s="36"/>
      <c r="Y56" s="36"/>
    </row>
    <row r="57" spans="1:25" s="20" customFormat="1" x14ac:dyDescent="0.2">
      <c r="A57" s="56" t="s">
        <v>60</v>
      </c>
      <c r="B57" s="57">
        <f>SUM(B4:B56)</f>
        <v>249315044</v>
      </c>
      <c r="C57" s="57">
        <f>SUM(C4:C56)</f>
        <v>13463012.375999996</v>
      </c>
      <c r="D57" s="57">
        <f>SUM(D4:D56)</f>
        <v>9224656.6279999986</v>
      </c>
      <c r="E57" s="57">
        <f>SUM(E4:E56)</f>
        <v>17701368.123999998</v>
      </c>
      <c r="F57" s="19"/>
      <c r="G57" s="42"/>
      <c r="H57" s="39"/>
      <c r="I57" s="19"/>
      <c r="J57" s="19"/>
      <c r="L57"/>
      <c r="M57" s="1"/>
      <c r="N57" s="1"/>
      <c r="O57" s="1"/>
      <c r="P57" s="1"/>
      <c r="U57"/>
      <c r="V57"/>
      <c r="W57"/>
      <c r="X57"/>
      <c r="Y57"/>
    </row>
    <row r="58" spans="1:25" x14ac:dyDescent="0.2">
      <c r="B58" s="46"/>
      <c r="C58" s="46"/>
      <c r="D58" s="46"/>
      <c r="E58" s="46"/>
      <c r="K58"/>
      <c r="L58" s="1"/>
      <c r="U58" s="20"/>
      <c r="V58" s="20"/>
      <c r="W58" s="20"/>
      <c r="X58" s="20"/>
      <c r="Y58" s="20"/>
    </row>
    <row r="59" spans="1:25" x14ac:dyDescent="0.2">
      <c r="A59" s="81" t="s">
        <v>96</v>
      </c>
      <c r="B59" s="46"/>
      <c r="C59" s="46"/>
      <c r="D59" s="46"/>
      <c r="E59" s="46"/>
      <c r="K59"/>
      <c r="L59" s="1"/>
      <c r="U59" s="20"/>
      <c r="V59" s="20"/>
      <c r="W59" s="20"/>
      <c r="X59" s="20"/>
      <c r="Y59" s="20"/>
    </row>
    <row r="60" spans="1:25" ht="15" x14ac:dyDescent="0.2">
      <c r="A60" s="99" t="s">
        <v>86</v>
      </c>
      <c r="B60" s="99"/>
      <c r="C60" s="99"/>
      <c r="D60" s="99"/>
      <c r="E60" s="99"/>
    </row>
    <row r="61" spans="1:25" ht="25.5" customHeight="1" x14ac:dyDescent="0.2">
      <c r="A61" s="100" t="s">
        <v>95</v>
      </c>
      <c r="B61" s="100"/>
      <c r="C61" s="100"/>
      <c r="D61" s="100"/>
      <c r="E61" s="100"/>
    </row>
    <row r="62" spans="1:25" ht="42" customHeight="1" x14ac:dyDescent="0.25">
      <c r="A62" s="100" t="s">
        <v>94</v>
      </c>
      <c r="B62" s="100"/>
      <c r="C62" s="100"/>
      <c r="D62" s="100"/>
      <c r="E62" s="100"/>
      <c r="F62" s="6"/>
      <c r="G62" s="43"/>
      <c r="H62" s="6"/>
      <c r="L62" s="13"/>
      <c r="M62" s="5"/>
      <c r="N62" s="5"/>
      <c r="O62" s="5"/>
    </row>
    <row r="63" spans="1:25" ht="13.5" x14ac:dyDescent="0.25">
      <c r="A63" s="63"/>
      <c r="B63" s="63"/>
      <c r="C63" s="63"/>
      <c r="D63" s="63"/>
      <c r="E63" s="63"/>
      <c r="F63" s="6"/>
      <c r="G63" s="43"/>
      <c r="H63" s="6"/>
      <c r="L63" s="13"/>
      <c r="M63" s="5"/>
      <c r="N63" s="5"/>
      <c r="O63" s="5"/>
    </row>
    <row r="64" spans="1:25" ht="15.75" customHeight="1" x14ac:dyDescent="0.2">
      <c r="A64" s="98" t="s">
        <v>63</v>
      </c>
      <c r="B64" s="98"/>
      <c r="C64" s="98"/>
      <c r="D64" s="46"/>
      <c r="E64" s="46"/>
      <c r="M64" s="1"/>
      <c r="N64" s="1"/>
      <c r="O64" s="1"/>
      <c r="P64" s="1"/>
    </row>
    <row r="65" spans="1:5" ht="15" x14ac:dyDescent="0.2">
      <c r="A65" s="97" t="s">
        <v>92</v>
      </c>
      <c r="B65" s="97"/>
      <c r="C65" s="97"/>
      <c r="D65" s="61"/>
      <c r="E65" s="46"/>
    </row>
    <row r="66" spans="1:5" ht="15" x14ac:dyDescent="0.2">
      <c r="A66" s="97" t="s">
        <v>93</v>
      </c>
      <c r="B66" s="97"/>
      <c r="C66" s="97"/>
      <c r="D66" s="61"/>
      <c r="E66" s="46"/>
    </row>
    <row r="67" spans="1:5" x14ac:dyDescent="0.2">
      <c r="A67" s="97" t="s">
        <v>90</v>
      </c>
      <c r="B67" s="97"/>
      <c r="C67" s="97"/>
      <c r="D67" s="46"/>
      <c r="E67" s="46"/>
    </row>
    <row r="68" spans="1:5" x14ac:dyDescent="0.2">
      <c r="A68" s="97" t="s">
        <v>109</v>
      </c>
      <c r="B68" s="97"/>
      <c r="C68" s="97"/>
      <c r="D68" s="59"/>
      <c r="E68" s="46"/>
    </row>
    <row r="69" spans="1:5" x14ac:dyDescent="0.2">
      <c r="A69" s="6"/>
      <c r="D69" s="8"/>
    </row>
    <row r="70" spans="1:5" x14ac:dyDescent="0.2">
      <c r="A70" s="62" t="s">
        <v>81</v>
      </c>
    </row>
  </sheetData>
  <mergeCells count="9">
    <mergeCell ref="A2:A3"/>
    <mergeCell ref="A68:C68"/>
    <mergeCell ref="A64:C64"/>
    <mergeCell ref="A60:E60"/>
    <mergeCell ref="A61:E61"/>
    <mergeCell ref="A62:E62"/>
    <mergeCell ref="A65:C65"/>
    <mergeCell ref="A66:C66"/>
    <mergeCell ref="A67:C67"/>
  </mergeCells>
  <phoneticPr fontId="0" type="noConversion"/>
  <conditionalFormatting sqref="A4:E56">
    <cfRule type="expression" dxfId="0" priority="1" stopIfTrue="1">
      <formula>MOD(ROW(),2)=0</formula>
    </cfRule>
  </conditionalFormatting>
  <pageMargins left="0.75" right="0.75" top="0.57999999999999996" bottom="0.56000000000000005" header="0.5" footer="0.5"/>
  <pageSetup scale="76" orientation="portrait" r:id="rId1"/>
  <headerFooter alignWithMargins="0"/>
  <rowBreaks count="1" manualBreakCount="1">
    <brk id="61" max="16383" man="1"/>
  </rowBreaks>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3"/>
  <sheetViews>
    <sheetView zoomScaleNormal="100" zoomScaleSheetLayoutView="100" workbookViewId="0">
      <pane xSplit="1" ySplit="5" topLeftCell="B6" activePane="bottomRight" state="frozen"/>
      <selection pane="topRight" activeCell="B1" sqref="B1"/>
      <selection pane="bottomLeft" activeCell="A6" sqref="A6"/>
      <selection pane="bottomRight"/>
    </sheetView>
  </sheetViews>
  <sheetFormatPr defaultRowHeight="12.75" x14ac:dyDescent="0.2"/>
  <cols>
    <col min="1" max="1" width="23" style="7" customWidth="1"/>
    <col min="2" max="2" width="13.85546875" style="7" customWidth="1"/>
    <col min="3" max="3" width="11.85546875" style="7" customWidth="1"/>
    <col min="4" max="4" width="11.7109375" style="7" customWidth="1"/>
    <col min="5" max="8" width="12.28515625" style="7" customWidth="1"/>
    <col min="9" max="20" width="12.28515625" customWidth="1"/>
    <col min="21" max="21" width="12.28515625" hidden="1" customWidth="1"/>
    <col min="22" max="22" width="12.28515625" style="10" hidden="1" customWidth="1"/>
    <col min="23" max="24" width="12.28515625" hidden="1" customWidth="1"/>
    <col min="25" max="31" width="17" customWidth="1"/>
    <col min="32" max="32" width="16.85546875" customWidth="1"/>
    <col min="33" max="33" width="16.7109375" customWidth="1"/>
    <col min="34" max="34" width="18.42578125" customWidth="1"/>
    <col min="35" max="35" width="12.42578125" bestFit="1" customWidth="1"/>
  </cols>
  <sheetData>
    <row r="1" spans="1:35" ht="15.75" x14ac:dyDescent="0.25">
      <c r="A1" s="45" t="s">
        <v>88</v>
      </c>
      <c r="B1" s="46"/>
      <c r="C1" s="46"/>
      <c r="D1" s="46"/>
      <c r="E1" s="46"/>
      <c r="F1" s="46"/>
      <c r="G1" s="46"/>
      <c r="H1" s="46"/>
    </row>
    <row r="2" spans="1:35" x14ac:dyDescent="0.2">
      <c r="A2" s="60"/>
      <c r="B2" s="64"/>
      <c r="C2" s="46"/>
      <c r="D2" s="46"/>
      <c r="E2" s="46"/>
      <c r="F2" s="46"/>
      <c r="G2" s="46"/>
      <c r="H2" s="46"/>
      <c r="AC2" s="17"/>
      <c r="AI2" s="9"/>
    </row>
    <row r="3" spans="1:35" x14ac:dyDescent="0.2">
      <c r="A3" s="95" t="s">
        <v>3</v>
      </c>
      <c r="B3" s="106" t="s">
        <v>99</v>
      </c>
      <c r="C3" s="104" t="s">
        <v>98</v>
      </c>
      <c r="D3" s="104" t="s">
        <v>61</v>
      </c>
      <c r="E3" s="104" t="s">
        <v>4</v>
      </c>
      <c r="F3" s="104"/>
      <c r="G3" s="104" t="s">
        <v>5</v>
      </c>
      <c r="H3" s="104"/>
      <c r="I3" s="3"/>
      <c r="J3" s="3"/>
      <c r="K3" s="3"/>
      <c r="L3" s="3"/>
      <c r="M3" s="3"/>
      <c r="N3" s="3"/>
      <c r="O3" s="3"/>
      <c r="P3" s="3"/>
      <c r="Q3" s="3"/>
      <c r="R3" s="3"/>
      <c r="S3" s="3"/>
      <c r="T3" s="3"/>
      <c r="U3" s="3"/>
      <c r="V3" s="11"/>
      <c r="W3" s="3"/>
      <c r="X3" s="3">
        <v>2015</v>
      </c>
      <c r="Y3" s="3"/>
      <c r="Z3" s="38"/>
    </row>
    <row r="4" spans="1:35" x14ac:dyDescent="0.2">
      <c r="A4" s="107"/>
      <c r="B4" s="106"/>
      <c r="C4" s="104"/>
      <c r="D4" s="105"/>
      <c r="E4" s="104"/>
      <c r="F4" s="104"/>
      <c r="G4" s="104"/>
      <c r="H4" s="108"/>
      <c r="I4" s="3"/>
      <c r="J4" s="3"/>
      <c r="K4" s="3"/>
      <c r="L4" s="3"/>
      <c r="M4" s="3"/>
      <c r="N4" s="3"/>
      <c r="O4" s="3"/>
      <c r="P4" s="3"/>
      <c r="Q4" s="3"/>
      <c r="R4" s="3"/>
      <c r="S4" s="3"/>
      <c r="T4" s="3"/>
      <c r="U4" s="3" t="s">
        <v>71</v>
      </c>
      <c r="V4" s="3" t="s">
        <v>73</v>
      </c>
      <c r="W4" s="3"/>
      <c r="X4" s="3" t="s">
        <v>69</v>
      </c>
      <c r="Y4" s="3"/>
      <c r="Z4" s="29"/>
      <c r="AE4" s="25"/>
    </row>
    <row r="5" spans="1:35" ht="30.6" customHeight="1" x14ac:dyDescent="0.2">
      <c r="A5" s="96"/>
      <c r="B5" s="106"/>
      <c r="C5" s="104"/>
      <c r="D5" s="105"/>
      <c r="E5" s="71" t="s">
        <v>1</v>
      </c>
      <c r="F5" s="71" t="s">
        <v>2</v>
      </c>
      <c r="G5" s="71" t="s">
        <v>1</v>
      </c>
      <c r="H5" s="71" t="s">
        <v>2</v>
      </c>
      <c r="I5" s="4"/>
      <c r="J5" s="4"/>
      <c r="K5" s="4"/>
      <c r="L5" s="4"/>
      <c r="M5" s="4"/>
      <c r="N5" s="4"/>
      <c r="O5" s="4"/>
      <c r="P5" s="4"/>
      <c r="Q5" s="4"/>
      <c r="R5" s="4"/>
      <c r="S5" s="4"/>
      <c r="T5" s="4"/>
      <c r="U5" s="15" t="s">
        <v>72</v>
      </c>
      <c r="V5" s="15" t="s">
        <v>72</v>
      </c>
      <c r="W5" s="4"/>
      <c r="X5" s="4" t="s">
        <v>70</v>
      </c>
      <c r="Y5" s="4"/>
    </row>
    <row r="6" spans="1:35" s="17" customFormat="1" x14ac:dyDescent="0.2">
      <c r="A6" s="91" t="s">
        <v>9</v>
      </c>
      <c r="B6" s="88">
        <v>565782</v>
      </c>
      <c r="C6" s="89">
        <v>0.20300000000000001</v>
      </c>
      <c r="D6" s="90" t="str">
        <f>+IF($X6&lt;18,"Low",+IF($X6&lt;35,"Mid",+IF($X6&gt;=35,"High")))</f>
        <v>High</v>
      </c>
      <c r="E6" s="88">
        <f t="shared" ref="E6:E37" si="0">+IF($X6&lt;18,$B6*0.05,+IF($X6&lt;35,$B6*0.06,)+IF($X6&gt;=35,$B6*0.07))</f>
        <v>39604.740000000005</v>
      </c>
      <c r="F6" s="88">
        <f t="shared" ref="F6:F37" si="1">+IF($X6&lt;18,$B6*0.07,+IF($X6&lt;35,$B6*0.08,)+IF($X6&gt;=35,$B6*0.09))</f>
        <v>50920.38</v>
      </c>
      <c r="G6" s="88">
        <f t="shared" ref="G6:G37" si="2">+IF($X6&lt;18,$B6*0.09,+IF($X6&lt;35,$B6*0.1,)+IF($X6&gt;=35,$B6*0.11))</f>
        <v>62236.02</v>
      </c>
      <c r="H6" s="88">
        <f t="shared" ref="H6:H37" si="3">+IF($X6&lt;18,$B6*0.11,+IF($X6&lt;35,$B6*0.12,)+IF($X6&gt;=35,$B6*0.13))</f>
        <v>73551.66</v>
      </c>
      <c r="U6" s="22">
        <f t="shared" ref="U6:U37" si="4">+INT(AVERAGE(E6:F6))</f>
        <v>45262</v>
      </c>
      <c r="V6" s="22">
        <f t="shared" ref="V6:V37" si="5">+INT(AVERAGE(G6:H6))</f>
        <v>67893</v>
      </c>
      <c r="W6" s="24"/>
      <c r="X6" s="21">
        <f t="shared" ref="X6:X37" si="6">RANK(C6,C$6:C$57,1)</f>
        <v>38</v>
      </c>
      <c r="Y6" s="21"/>
      <c r="Z6" s="35"/>
      <c r="AA6" s="36"/>
      <c r="AB6" s="36"/>
      <c r="AC6" s="36"/>
      <c r="AD6" s="36"/>
      <c r="AI6" s="18"/>
    </row>
    <row r="7" spans="1:35" x14ac:dyDescent="0.2">
      <c r="A7" s="55" t="s">
        <v>10</v>
      </c>
      <c r="B7" s="77">
        <v>89215</v>
      </c>
      <c r="C7" s="78">
        <v>0.12</v>
      </c>
      <c r="D7" s="79" t="str">
        <f t="shared" ref="D7:D56" si="7">+IF($X7&lt;18,"Low",+IF($X7&lt;35,"Mid",+IF($X7&gt;=35,"High")))</f>
        <v>Low</v>
      </c>
      <c r="E7" s="77">
        <f t="shared" si="0"/>
        <v>4460.75</v>
      </c>
      <c r="F7" s="77">
        <f t="shared" si="1"/>
        <v>6245.05</v>
      </c>
      <c r="G7" s="77">
        <f t="shared" si="2"/>
        <v>8029.3499999999995</v>
      </c>
      <c r="H7" s="77">
        <f t="shared" si="3"/>
        <v>9813.65</v>
      </c>
      <c r="I7" s="2"/>
      <c r="J7" s="2"/>
      <c r="K7" s="2"/>
      <c r="L7" s="2"/>
      <c r="M7" s="2"/>
      <c r="N7" s="2"/>
      <c r="O7" s="2"/>
      <c r="P7" s="2"/>
      <c r="Q7" s="2"/>
      <c r="R7" s="2"/>
      <c r="S7" s="2"/>
      <c r="T7" s="2"/>
      <c r="U7" s="14">
        <f t="shared" si="4"/>
        <v>5352</v>
      </c>
      <c r="V7" s="14">
        <f t="shared" si="5"/>
        <v>8921</v>
      </c>
      <c r="W7" s="24"/>
      <c r="X7" s="2">
        <f t="shared" si="6"/>
        <v>5</v>
      </c>
      <c r="Y7" s="2"/>
      <c r="Z7" s="35"/>
      <c r="AA7" s="36"/>
      <c r="AB7" s="36"/>
      <c r="AC7" s="36"/>
      <c r="AD7" s="36"/>
      <c r="AI7" s="9"/>
    </row>
    <row r="8" spans="1:35" s="17" customFormat="1" x14ac:dyDescent="0.2">
      <c r="A8" s="91" t="s">
        <v>11</v>
      </c>
      <c r="B8" s="88">
        <v>826755</v>
      </c>
      <c r="C8" s="89">
        <v>0.252</v>
      </c>
      <c r="D8" s="90" t="str">
        <f t="shared" si="7"/>
        <v>High</v>
      </c>
      <c r="E8" s="88">
        <f t="shared" si="0"/>
        <v>57872.850000000006</v>
      </c>
      <c r="F8" s="88">
        <f t="shared" si="1"/>
        <v>74407.95</v>
      </c>
      <c r="G8" s="88">
        <f t="shared" si="2"/>
        <v>90943.05</v>
      </c>
      <c r="H8" s="88">
        <f t="shared" si="3"/>
        <v>107478.15000000001</v>
      </c>
      <c r="I8" s="21"/>
      <c r="J8" s="21"/>
      <c r="K8" s="21"/>
      <c r="L8" s="21"/>
      <c r="M8" s="21"/>
      <c r="N8" s="21"/>
      <c r="O8" s="21"/>
      <c r="P8" s="21"/>
      <c r="Q8" s="21"/>
      <c r="R8" s="21"/>
      <c r="S8" s="21"/>
      <c r="T8" s="21"/>
      <c r="U8" s="22">
        <f t="shared" si="4"/>
        <v>66140</v>
      </c>
      <c r="V8" s="22">
        <f t="shared" si="5"/>
        <v>99210</v>
      </c>
      <c r="W8" s="24"/>
      <c r="X8" s="21">
        <f t="shared" si="6"/>
        <v>47</v>
      </c>
      <c r="Y8" s="21"/>
      <c r="Z8" s="35"/>
      <c r="AA8" s="36"/>
      <c r="AB8" s="36"/>
      <c r="AC8" s="36"/>
      <c r="AD8" s="36"/>
      <c r="AI8" s="18"/>
    </row>
    <row r="9" spans="1:35" x14ac:dyDescent="0.2">
      <c r="A9" s="55" t="s">
        <v>12</v>
      </c>
      <c r="B9" s="77">
        <v>356872</v>
      </c>
      <c r="C9" s="78">
        <v>0.19600000000000001</v>
      </c>
      <c r="D9" s="79" t="str">
        <f t="shared" si="7"/>
        <v>High</v>
      </c>
      <c r="E9" s="77">
        <f t="shared" si="0"/>
        <v>24981.040000000001</v>
      </c>
      <c r="F9" s="77">
        <f t="shared" si="1"/>
        <v>32118.48</v>
      </c>
      <c r="G9" s="77">
        <f t="shared" si="2"/>
        <v>39255.919999999998</v>
      </c>
      <c r="H9" s="77">
        <f t="shared" si="3"/>
        <v>46393.36</v>
      </c>
      <c r="I9" s="2"/>
      <c r="J9" s="2"/>
      <c r="K9" s="2"/>
      <c r="L9" s="2"/>
      <c r="M9" s="2"/>
      <c r="N9" s="2"/>
      <c r="O9" s="2"/>
      <c r="P9" s="2"/>
      <c r="Q9" s="2"/>
      <c r="R9" s="2"/>
      <c r="S9" s="2"/>
      <c r="T9" s="2"/>
      <c r="U9" s="14">
        <f t="shared" si="4"/>
        <v>28549</v>
      </c>
      <c r="V9" s="14">
        <f t="shared" si="5"/>
        <v>42824</v>
      </c>
      <c r="W9" s="24"/>
      <c r="X9" s="2">
        <f t="shared" si="6"/>
        <v>37</v>
      </c>
      <c r="Y9" s="2"/>
      <c r="Z9" s="35"/>
      <c r="AA9" s="36"/>
      <c r="AB9" s="36"/>
      <c r="AC9" s="36"/>
      <c r="AD9" s="36"/>
      <c r="AI9" s="9"/>
    </row>
    <row r="10" spans="1:35" s="17" customFormat="1" x14ac:dyDescent="0.2">
      <c r="A10" s="91" t="s">
        <v>13</v>
      </c>
      <c r="B10" s="88">
        <v>4581065</v>
      </c>
      <c r="C10" s="89">
        <v>0.185</v>
      </c>
      <c r="D10" s="90" t="str">
        <f t="shared" si="7"/>
        <v>Mid</v>
      </c>
      <c r="E10" s="88">
        <f t="shared" si="0"/>
        <v>274863.89999999997</v>
      </c>
      <c r="F10" s="88">
        <f t="shared" si="1"/>
        <v>366485.2</v>
      </c>
      <c r="G10" s="88">
        <f t="shared" si="2"/>
        <v>458106.5</v>
      </c>
      <c r="H10" s="88">
        <f t="shared" si="3"/>
        <v>549727.79999999993</v>
      </c>
      <c r="I10" s="21"/>
      <c r="J10" s="21"/>
      <c r="K10" s="21"/>
      <c r="L10" s="21"/>
      <c r="M10" s="21"/>
      <c r="N10" s="21"/>
      <c r="O10" s="21"/>
      <c r="P10" s="21"/>
      <c r="Q10" s="21"/>
      <c r="R10" s="21"/>
      <c r="S10" s="21"/>
      <c r="T10" s="21"/>
      <c r="U10" s="22">
        <f t="shared" si="4"/>
        <v>320674</v>
      </c>
      <c r="V10" s="22">
        <f t="shared" si="5"/>
        <v>503917</v>
      </c>
      <c r="W10" s="24"/>
      <c r="X10" s="21">
        <f t="shared" si="6"/>
        <v>32</v>
      </c>
      <c r="Y10" s="21"/>
      <c r="Z10" s="35"/>
      <c r="AA10" s="36"/>
      <c r="AB10" s="36"/>
      <c r="AC10" s="36"/>
      <c r="AD10" s="36"/>
      <c r="AI10" s="18"/>
    </row>
    <row r="11" spans="1:35" x14ac:dyDescent="0.2">
      <c r="A11" s="55" t="s">
        <v>14</v>
      </c>
      <c r="B11" s="77">
        <v>638212</v>
      </c>
      <c r="C11" s="78">
        <v>0.14099999999999999</v>
      </c>
      <c r="D11" s="79" t="str">
        <f t="shared" si="7"/>
        <v>Low</v>
      </c>
      <c r="E11" s="77">
        <f t="shared" si="0"/>
        <v>31910.600000000002</v>
      </c>
      <c r="F11" s="77">
        <f t="shared" si="1"/>
        <v>44674.840000000004</v>
      </c>
      <c r="G11" s="77">
        <f t="shared" si="2"/>
        <v>57439.079999999994</v>
      </c>
      <c r="H11" s="77">
        <f t="shared" si="3"/>
        <v>70203.320000000007</v>
      </c>
      <c r="I11" s="2"/>
      <c r="J11" s="2"/>
      <c r="K11" s="2"/>
      <c r="L11" s="2"/>
      <c r="M11" s="2"/>
      <c r="N11" s="2"/>
      <c r="O11" s="2"/>
      <c r="P11" s="2"/>
      <c r="Q11" s="2"/>
      <c r="R11" s="2"/>
      <c r="S11" s="2"/>
      <c r="T11" s="2"/>
      <c r="U11" s="14">
        <f t="shared" si="4"/>
        <v>38292</v>
      </c>
      <c r="V11" s="14">
        <f t="shared" si="5"/>
        <v>63821</v>
      </c>
      <c r="W11" s="24"/>
      <c r="X11" s="2">
        <f t="shared" si="6"/>
        <v>11</v>
      </c>
      <c r="Y11" s="2"/>
      <c r="Z11" s="35"/>
      <c r="AA11" s="36"/>
      <c r="AB11" s="36"/>
      <c r="AC11" s="36"/>
      <c r="AD11" s="36"/>
      <c r="AI11" s="9"/>
    </row>
    <row r="12" spans="1:35" s="17" customFormat="1" x14ac:dyDescent="0.2">
      <c r="A12" s="91" t="s">
        <v>15</v>
      </c>
      <c r="B12" s="88">
        <v>413705</v>
      </c>
      <c r="C12" s="89">
        <v>0.152</v>
      </c>
      <c r="D12" s="90" t="str">
        <f t="shared" si="7"/>
        <v>Low</v>
      </c>
      <c r="E12" s="88">
        <f t="shared" si="0"/>
        <v>20685.25</v>
      </c>
      <c r="F12" s="88">
        <f t="shared" si="1"/>
        <v>28959.350000000002</v>
      </c>
      <c r="G12" s="88">
        <f t="shared" si="2"/>
        <v>37233.449999999997</v>
      </c>
      <c r="H12" s="88">
        <f t="shared" si="3"/>
        <v>45507.55</v>
      </c>
      <c r="I12" s="21"/>
      <c r="J12" s="21"/>
      <c r="K12" s="21"/>
      <c r="L12" s="21"/>
      <c r="M12" s="21"/>
      <c r="N12" s="21"/>
      <c r="O12" s="21"/>
      <c r="P12" s="21"/>
      <c r="Q12" s="21"/>
      <c r="R12" s="21"/>
      <c r="S12" s="21"/>
      <c r="T12" s="21"/>
      <c r="U12" s="22">
        <f t="shared" si="4"/>
        <v>24822</v>
      </c>
      <c r="V12" s="22">
        <f t="shared" si="5"/>
        <v>41370</v>
      </c>
      <c r="W12" s="24"/>
      <c r="X12" s="21">
        <f t="shared" si="6"/>
        <v>16</v>
      </c>
      <c r="Y12" s="21"/>
      <c r="Z12" s="35"/>
      <c r="AA12" s="36"/>
      <c r="AB12" s="36"/>
      <c r="AC12" s="36"/>
      <c r="AD12" s="36"/>
      <c r="AI12" s="18"/>
    </row>
    <row r="13" spans="1:35" x14ac:dyDescent="0.2">
      <c r="A13" s="55" t="s">
        <v>16</v>
      </c>
      <c r="B13" s="77">
        <v>103547</v>
      </c>
      <c r="C13" s="78">
        <v>0.151</v>
      </c>
      <c r="D13" s="79" t="str">
        <f t="shared" si="7"/>
        <v>Low</v>
      </c>
      <c r="E13" s="77">
        <f t="shared" si="0"/>
        <v>5177.3500000000004</v>
      </c>
      <c r="F13" s="77">
        <f t="shared" si="1"/>
        <v>7248.2900000000009</v>
      </c>
      <c r="G13" s="77">
        <f t="shared" si="2"/>
        <v>9319.23</v>
      </c>
      <c r="H13" s="77">
        <f t="shared" si="3"/>
        <v>11390.17</v>
      </c>
      <c r="I13" s="2"/>
      <c r="J13" s="2"/>
      <c r="K13" s="2"/>
      <c r="L13" s="2"/>
      <c r="M13" s="2"/>
      <c r="N13" s="2"/>
      <c r="O13" s="2"/>
      <c r="P13" s="2"/>
      <c r="Q13" s="2"/>
      <c r="R13" s="2"/>
      <c r="S13" s="2"/>
      <c r="T13" s="2"/>
      <c r="U13" s="14">
        <f t="shared" si="4"/>
        <v>6212</v>
      </c>
      <c r="V13" s="14">
        <f t="shared" si="5"/>
        <v>10354</v>
      </c>
      <c r="W13" s="24"/>
      <c r="X13" s="2">
        <f t="shared" si="6"/>
        <v>15</v>
      </c>
      <c r="Y13" s="2"/>
      <c r="Z13" s="35"/>
      <c r="AA13" s="36"/>
      <c r="AB13" s="36"/>
      <c r="AC13" s="36"/>
      <c r="AD13" s="36"/>
      <c r="AI13" s="9"/>
    </row>
    <row r="14" spans="1:35" s="17" customFormat="1" x14ac:dyDescent="0.2">
      <c r="A14" s="91" t="s">
        <v>17</v>
      </c>
      <c r="B14" s="88">
        <v>47681</v>
      </c>
      <c r="C14" s="89">
        <v>0.26300000000000001</v>
      </c>
      <c r="D14" s="90" t="str">
        <f t="shared" si="7"/>
        <v>High</v>
      </c>
      <c r="E14" s="88">
        <f t="shared" si="0"/>
        <v>3337.6700000000005</v>
      </c>
      <c r="F14" s="88">
        <f t="shared" si="1"/>
        <v>4291.29</v>
      </c>
      <c r="G14" s="88">
        <f t="shared" si="2"/>
        <v>5244.91</v>
      </c>
      <c r="H14" s="88">
        <f t="shared" si="3"/>
        <v>6198.5300000000007</v>
      </c>
      <c r="I14" s="21"/>
      <c r="J14" s="21"/>
      <c r="K14" s="21"/>
      <c r="L14" s="21"/>
      <c r="M14" s="21"/>
      <c r="N14" s="21"/>
      <c r="O14" s="21"/>
      <c r="P14" s="21"/>
      <c r="Q14" s="21"/>
      <c r="R14" s="21"/>
      <c r="S14" s="21"/>
      <c r="T14" s="21"/>
      <c r="U14" s="14">
        <f t="shared" si="4"/>
        <v>3814</v>
      </c>
      <c r="V14" s="14">
        <f t="shared" si="5"/>
        <v>5721</v>
      </c>
      <c r="W14" s="24"/>
      <c r="X14" s="2">
        <f t="shared" si="6"/>
        <v>49</v>
      </c>
      <c r="Y14" s="2"/>
      <c r="Z14" s="35"/>
      <c r="AA14" s="36"/>
      <c r="AB14" s="36"/>
      <c r="AC14" s="36"/>
      <c r="AD14" s="36"/>
      <c r="AI14" s="18"/>
    </row>
    <row r="15" spans="1:35" x14ac:dyDescent="0.2">
      <c r="A15" s="55" t="s">
        <v>18</v>
      </c>
      <c r="B15" s="77">
        <v>2099273</v>
      </c>
      <c r="C15" s="78">
        <v>0.22899999999999998</v>
      </c>
      <c r="D15" s="79" t="str">
        <f t="shared" si="7"/>
        <v>High</v>
      </c>
      <c r="E15" s="77">
        <f t="shared" si="0"/>
        <v>146949.11000000002</v>
      </c>
      <c r="F15" s="77">
        <f t="shared" si="1"/>
        <v>188934.57</v>
      </c>
      <c r="G15" s="77">
        <f t="shared" si="2"/>
        <v>230920.03</v>
      </c>
      <c r="H15" s="77">
        <f t="shared" si="3"/>
        <v>272905.49</v>
      </c>
      <c r="I15" s="2"/>
      <c r="J15" s="2"/>
      <c r="K15" s="2"/>
      <c r="L15" s="2"/>
      <c r="M15" s="2"/>
      <c r="N15" s="2"/>
      <c r="O15" s="2"/>
      <c r="P15" s="2"/>
      <c r="Q15" s="2"/>
      <c r="R15" s="2"/>
      <c r="S15" s="2"/>
      <c r="T15" s="2"/>
      <c r="U15" s="14">
        <f t="shared" si="4"/>
        <v>167941</v>
      </c>
      <c r="V15" s="14">
        <f t="shared" si="5"/>
        <v>251912</v>
      </c>
      <c r="W15" s="24"/>
      <c r="X15" s="2">
        <f t="shared" si="6"/>
        <v>46</v>
      </c>
      <c r="Y15" s="2"/>
      <c r="Z15" s="35"/>
      <c r="AA15" s="36"/>
      <c r="AB15" s="36"/>
      <c r="AC15" s="36"/>
      <c r="AD15" s="36"/>
      <c r="AI15" s="9"/>
    </row>
    <row r="16" spans="1:35" s="17" customFormat="1" x14ac:dyDescent="0.2">
      <c r="A16" s="91" t="s">
        <v>19</v>
      </c>
      <c r="B16" s="88">
        <v>1281826</v>
      </c>
      <c r="C16" s="89">
        <v>0.27399999999999997</v>
      </c>
      <c r="D16" s="90" t="str">
        <f t="shared" si="7"/>
        <v>High</v>
      </c>
      <c r="E16" s="88">
        <f t="shared" si="0"/>
        <v>89727.82</v>
      </c>
      <c r="F16" s="88">
        <f t="shared" si="1"/>
        <v>115364.34</v>
      </c>
      <c r="G16" s="88">
        <f t="shared" si="2"/>
        <v>141000.86000000002</v>
      </c>
      <c r="H16" s="88">
        <f t="shared" si="3"/>
        <v>166637.38</v>
      </c>
      <c r="I16" s="21"/>
      <c r="J16" s="21"/>
      <c r="K16" s="21"/>
      <c r="L16" s="21"/>
      <c r="M16" s="21"/>
      <c r="N16" s="21"/>
      <c r="O16" s="21"/>
      <c r="P16" s="21"/>
      <c r="Q16" s="21"/>
      <c r="R16" s="21"/>
      <c r="S16" s="21"/>
      <c r="T16" s="21"/>
      <c r="U16" s="22">
        <f t="shared" si="4"/>
        <v>102546</v>
      </c>
      <c r="V16" s="22">
        <f t="shared" si="5"/>
        <v>153819</v>
      </c>
      <c r="W16" s="24"/>
      <c r="X16" s="21">
        <f t="shared" si="6"/>
        <v>50</v>
      </c>
      <c r="Y16" s="21"/>
      <c r="Z16" s="35"/>
      <c r="AA16" s="36"/>
      <c r="AB16" s="36"/>
      <c r="AC16" s="36"/>
      <c r="AD16" s="36"/>
      <c r="AI16" s="18"/>
    </row>
    <row r="17" spans="1:35" x14ac:dyDescent="0.2">
      <c r="A17" s="55" t="s">
        <v>20</v>
      </c>
      <c r="B17" s="77">
        <v>148457</v>
      </c>
      <c r="C17" s="78">
        <v>0.13300000000000001</v>
      </c>
      <c r="D17" s="79" t="str">
        <f t="shared" si="7"/>
        <v>Low</v>
      </c>
      <c r="E17" s="77">
        <f t="shared" si="0"/>
        <v>7422.85</v>
      </c>
      <c r="F17" s="77">
        <f t="shared" si="1"/>
        <v>10391.990000000002</v>
      </c>
      <c r="G17" s="77">
        <f t="shared" si="2"/>
        <v>13361.13</v>
      </c>
      <c r="H17" s="77">
        <f t="shared" si="3"/>
        <v>16330.27</v>
      </c>
      <c r="I17" s="2"/>
      <c r="J17" s="2"/>
      <c r="K17" s="2"/>
      <c r="L17" s="2"/>
      <c r="M17" s="2"/>
      <c r="N17" s="2"/>
      <c r="O17" s="2"/>
      <c r="P17" s="2"/>
      <c r="Q17" s="2"/>
      <c r="R17" s="2"/>
      <c r="S17" s="2"/>
      <c r="T17" s="2"/>
      <c r="U17" s="14">
        <f t="shared" si="4"/>
        <v>8907</v>
      </c>
      <c r="V17" s="14">
        <f t="shared" si="5"/>
        <v>14845</v>
      </c>
      <c r="W17" s="24"/>
      <c r="X17" s="2">
        <f t="shared" si="6"/>
        <v>10</v>
      </c>
      <c r="Y17" s="2"/>
      <c r="Z17" s="35"/>
      <c r="AA17" s="36"/>
      <c r="AB17" s="36"/>
      <c r="AC17" s="36"/>
      <c r="AD17" s="36"/>
      <c r="AI17" s="9"/>
    </row>
    <row r="18" spans="1:35" s="17" customFormat="1" x14ac:dyDescent="0.2">
      <c r="A18" s="91" t="s">
        <v>21</v>
      </c>
      <c r="B18" s="88">
        <v>221394</v>
      </c>
      <c r="C18" s="89">
        <v>0.155</v>
      </c>
      <c r="D18" s="90" t="str">
        <f t="shared" si="7"/>
        <v>Low</v>
      </c>
      <c r="E18" s="88">
        <f t="shared" si="0"/>
        <v>11069.7</v>
      </c>
      <c r="F18" s="88">
        <f t="shared" si="1"/>
        <v>15497.580000000002</v>
      </c>
      <c r="G18" s="88">
        <f t="shared" si="2"/>
        <v>19925.46</v>
      </c>
      <c r="H18" s="88">
        <f t="shared" si="3"/>
        <v>24353.34</v>
      </c>
      <c r="I18" s="21"/>
      <c r="J18" s="21"/>
      <c r="K18" s="21"/>
      <c r="L18" s="21"/>
      <c r="M18" s="21"/>
      <c r="N18" s="21"/>
      <c r="O18" s="21"/>
      <c r="P18" s="21"/>
      <c r="Q18" s="21"/>
      <c r="R18" s="21"/>
      <c r="S18" s="21"/>
      <c r="T18" s="21"/>
      <c r="U18" s="22">
        <f t="shared" si="4"/>
        <v>13283</v>
      </c>
      <c r="V18" s="22">
        <f t="shared" si="5"/>
        <v>22139</v>
      </c>
      <c r="W18" s="24"/>
      <c r="X18" s="21">
        <f t="shared" si="6"/>
        <v>17</v>
      </c>
      <c r="Y18" s="21"/>
      <c r="Z18" s="35"/>
      <c r="AA18" s="36"/>
      <c r="AB18" s="36"/>
      <c r="AC18" s="36"/>
      <c r="AD18" s="36"/>
      <c r="AI18" s="18"/>
    </row>
    <row r="19" spans="1:35" x14ac:dyDescent="0.2">
      <c r="A19" s="55" t="s">
        <v>22</v>
      </c>
      <c r="B19" s="77">
        <v>1523599</v>
      </c>
      <c r="C19" s="78">
        <v>0.159</v>
      </c>
      <c r="D19" s="79" t="str">
        <f t="shared" si="7"/>
        <v>Mid</v>
      </c>
      <c r="E19" s="77">
        <f t="shared" si="0"/>
        <v>91415.94</v>
      </c>
      <c r="F19" s="77">
        <f t="shared" si="1"/>
        <v>121887.92</v>
      </c>
      <c r="G19" s="77">
        <f t="shared" si="2"/>
        <v>152359.9</v>
      </c>
      <c r="H19" s="77">
        <f t="shared" si="3"/>
        <v>182831.88</v>
      </c>
      <c r="I19" s="2"/>
      <c r="J19" s="2"/>
      <c r="K19" s="2"/>
      <c r="L19" s="2"/>
      <c r="M19" s="2"/>
      <c r="N19" s="2"/>
      <c r="O19" s="2"/>
      <c r="P19" s="2"/>
      <c r="Q19" s="2"/>
      <c r="R19" s="2"/>
      <c r="S19" s="2"/>
      <c r="T19" s="2"/>
      <c r="U19" s="14">
        <f t="shared" si="4"/>
        <v>106651</v>
      </c>
      <c r="V19" s="14">
        <f t="shared" si="5"/>
        <v>167595</v>
      </c>
      <c r="W19" s="24"/>
      <c r="X19" s="2">
        <f t="shared" si="6"/>
        <v>18</v>
      </c>
      <c r="Y19" s="2"/>
      <c r="Z19" s="35"/>
      <c r="AA19" s="36"/>
      <c r="AB19" s="36"/>
      <c r="AC19" s="36"/>
      <c r="AD19" s="36"/>
      <c r="AI19" s="9"/>
    </row>
    <row r="20" spans="1:35" s="17" customFormat="1" x14ac:dyDescent="0.2">
      <c r="A20" s="91" t="s">
        <v>23</v>
      </c>
      <c r="B20" s="88">
        <v>810390</v>
      </c>
      <c r="C20" s="89">
        <v>0.192</v>
      </c>
      <c r="D20" s="90" t="str">
        <f t="shared" si="7"/>
        <v>Mid</v>
      </c>
      <c r="E20" s="88">
        <f t="shared" si="0"/>
        <v>48623.4</v>
      </c>
      <c r="F20" s="88">
        <f t="shared" si="1"/>
        <v>64831.200000000004</v>
      </c>
      <c r="G20" s="88">
        <f t="shared" si="2"/>
        <v>81039</v>
      </c>
      <c r="H20" s="88">
        <f t="shared" si="3"/>
        <v>97246.8</v>
      </c>
      <c r="I20" s="21"/>
      <c r="J20" s="21"/>
      <c r="K20" s="21"/>
      <c r="L20" s="21"/>
      <c r="M20" s="21"/>
      <c r="N20" s="21"/>
      <c r="O20" s="21"/>
      <c r="P20" s="21"/>
      <c r="Q20" s="21"/>
      <c r="R20" s="21"/>
      <c r="S20" s="21"/>
      <c r="T20" s="21"/>
      <c r="U20" s="22">
        <f t="shared" si="4"/>
        <v>56727</v>
      </c>
      <c r="V20" s="22">
        <f t="shared" si="5"/>
        <v>89142</v>
      </c>
      <c r="W20" s="24"/>
      <c r="X20" s="21">
        <f t="shared" si="6"/>
        <v>34</v>
      </c>
      <c r="Y20" s="21"/>
      <c r="Z20" s="35"/>
      <c r="AA20" s="36"/>
      <c r="AB20" s="36"/>
      <c r="AC20" s="36"/>
      <c r="AD20" s="36"/>
      <c r="AI20" s="18"/>
    </row>
    <row r="21" spans="1:35" x14ac:dyDescent="0.2">
      <c r="A21" s="55" t="s">
        <v>24</v>
      </c>
      <c r="B21" s="77">
        <v>367911</v>
      </c>
      <c r="C21" s="78">
        <v>0.12</v>
      </c>
      <c r="D21" s="79" t="str">
        <f t="shared" si="7"/>
        <v>Low</v>
      </c>
      <c r="E21" s="77">
        <f t="shared" si="0"/>
        <v>18395.55</v>
      </c>
      <c r="F21" s="77">
        <f t="shared" si="1"/>
        <v>25753.770000000004</v>
      </c>
      <c r="G21" s="77">
        <f t="shared" si="2"/>
        <v>33111.99</v>
      </c>
      <c r="H21" s="77">
        <f t="shared" si="3"/>
        <v>40470.21</v>
      </c>
      <c r="I21" s="2"/>
      <c r="J21" s="2"/>
      <c r="K21" s="2"/>
      <c r="L21" s="2"/>
      <c r="M21" s="2"/>
      <c r="N21" s="2"/>
      <c r="O21" s="2"/>
      <c r="P21" s="2"/>
      <c r="Q21" s="2"/>
      <c r="R21" s="2"/>
      <c r="S21" s="2"/>
      <c r="T21" s="2"/>
      <c r="U21" s="14">
        <f t="shared" si="4"/>
        <v>22074</v>
      </c>
      <c r="V21" s="14">
        <f t="shared" si="5"/>
        <v>36791</v>
      </c>
      <c r="W21" s="24"/>
      <c r="X21" s="2">
        <f t="shared" si="6"/>
        <v>5</v>
      </c>
      <c r="Y21" s="2"/>
      <c r="Z21" s="35"/>
      <c r="AA21" s="36"/>
      <c r="AB21" s="36"/>
      <c r="AC21" s="36"/>
      <c r="AD21" s="36"/>
      <c r="AI21" s="9"/>
    </row>
    <row r="22" spans="1:35" s="17" customFormat="1" x14ac:dyDescent="0.2">
      <c r="A22" s="91" t="s">
        <v>25</v>
      </c>
      <c r="B22" s="88">
        <v>359864</v>
      </c>
      <c r="C22" s="89">
        <v>0.183</v>
      </c>
      <c r="D22" s="90" t="str">
        <f t="shared" si="7"/>
        <v>Mid</v>
      </c>
      <c r="E22" s="88">
        <f t="shared" si="0"/>
        <v>21591.84</v>
      </c>
      <c r="F22" s="88">
        <f t="shared" si="1"/>
        <v>28789.119999999999</v>
      </c>
      <c r="G22" s="88">
        <f t="shared" si="2"/>
        <v>35986.400000000001</v>
      </c>
      <c r="H22" s="88">
        <f t="shared" si="3"/>
        <v>43183.68</v>
      </c>
      <c r="I22" s="21"/>
      <c r="J22" s="21"/>
      <c r="K22" s="21"/>
      <c r="L22" s="21"/>
      <c r="M22" s="21"/>
      <c r="N22" s="21"/>
      <c r="O22" s="21"/>
      <c r="P22" s="21"/>
      <c r="Q22" s="21"/>
      <c r="R22" s="21"/>
      <c r="S22" s="21"/>
      <c r="T22" s="21"/>
      <c r="U22" s="22">
        <f t="shared" si="4"/>
        <v>25190</v>
      </c>
      <c r="V22" s="22">
        <f t="shared" si="5"/>
        <v>39585</v>
      </c>
      <c r="W22" s="24"/>
      <c r="X22" s="21">
        <f t="shared" si="6"/>
        <v>31</v>
      </c>
      <c r="Y22" s="21"/>
      <c r="Z22" s="35"/>
      <c r="AA22" s="36"/>
      <c r="AB22" s="36"/>
      <c r="AC22" s="36"/>
      <c r="AD22" s="36"/>
      <c r="AI22" s="18"/>
    </row>
    <row r="23" spans="1:35" x14ac:dyDescent="0.2">
      <c r="A23" s="55" t="s">
        <v>26</v>
      </c>
      <c r="B23" s="77">
        <v>510872</v>
      </c>
      <c r="C23" s="78">
        <v>0.22500000000000001</v>
      </c>
      <c r="D23" s="79" t="str">
        <f t="shared" si="7"/>
        <v>High</v>
      </c>
      <c r="E23" s="77">
        <f t="shared" si="0"/>
        <v>35761.040000000001</v>
      </c>
      <c r="F23" s="77">
        <f t="shared" si="1"/>
        <v>45978.479999999996</v>
      </c>
      <c r="G23" s="77">
        <f t="shared" si="2"/>
        <v>56195.92</v>
      </c>
      <c r="H23" s="77">
        <f t="shared" si="3"/>
        <v>66413.36</v>
      </c>
      <c r="I23" s="2"/>
      <c r="J23" s="2"/>
      <c r="K23" s="2"/>
      <c r="L23" s="2"/>
      <c r="M23" s="2"/>
      <c r="N23" s="2"/>
      <c r="O23" s="2"/>
      <c r="P23" s="2"/>
      <c r="Q23" s="2"/>
      <c r="R23" s="2"/>
      <c r="S23" s="2"/>
      <c r="T23" s="2"/>
      <c r="U23" s="14">
        <f t="shared" si="4"/>
        <v>40869</v>
      </c>
      <c r="V23" s="14">
        <f t="shared" si="5"/>
        <v>61304</v>
      </c>
      <c r="W23" s="24"/>
      <c r="X23" s="2">
        <f t="shared" si="6"/>
        <v>45</v>
      </c>
      <c r="Y23" s="2"/>
      <c r="Z23" s="35"/>
      <c r="AA23" s="36"/>
      <c r="AB23" s="36"/>
      <c r="AC23" s="36"/>
      <c r="AD23" s="36"/>
      <c r="AI23" s="9"/>
    </row>
    <row r="24" spans="1:35" s="17" customFormat="1" x14ac:dyDescent="0.2">
      <c r="A24" s="91" t="s">
        <v>27</v>
      </c>
      <c r="B24" s="88">
        <v>553568</v>
      </c>
      <c r="C24" s="89">
        <v>0.223</v>
      </c>
      <c r="D24" s="90" t="str">
        <f t="shared" si="7"/>
        <v>High</v>
      </c>
      <c r="E24" s="88">
        <f t="shared" si="0"/>
        <v>38749.760000000002</v>
      </c>
      <c r="F24" s="88">
        <f t="shared" si="1"/>
        <v>49821.119999999995</v>
      </c>
      <c r="G24" s="88">
        <f t="shared" si="2"/>
        <v>60892.480000000003</v>
      </c>
      <c r="H24" s="88">
        <f t="shared" si="3"/>
        <v>71963.839999999997</v>
      </c>
      <c r="I24" s="21"/>
      <c r="J24" s="21"/>
      <c r="K24" s="21"/>
      <c r="L24" s="21"/>
      <c r="M24" s="21"/>
      <c r="N24" s="21"/>
      <c r="O24" s="21"/>
      <c r="P24" s="21"/>
      <c r="Q24" s="21"/>
      <c r="R24" s="21"/>
      <c r="S24" s="21"/>
      <c r="T24" s="21"/>
      <c r="U24" s="22">
        <f t="shared" si="4"/>
        <v>44285</v>
      </c>
      <c r="V24" s="22">
        <f t="shared" si="5"/>
        <v>66428</v>
      </c>
      <c r="W24" s="24"/>
      <c r="X24" s="21">
        <f t="shared" si="6"/>
        <v>43</v>
      </c>
      <c r="Y24" s="21"/>
      <c r="Z24" s="35"/>
      <c r="AA24" s="36"/>
      <c r="AB24" s="36"/>
      <c r="AC24" s="36"/>
      <c r="AD24" s="36"/>
      <c r="AI24" s="18"/>
    </row>
    <row r="25" spans="1:35" x14ac:dyDescent="0.2">
      <c r="A25" s="55" t="s">
        <v>28</v>
      </c>
      <c r="B25" s="77">
        <v>136141</v>
      </c>
      <c r="C25" s="78">
        <v>0.19399999999999998</v>
      </c>
      <c r="D25" s="79" t="str">
        <f t="shared" si="7"/>
        <v>High</v>
      </c>
      <c r="E25" s="77">
        <f t="shared" si="0"/>
        <v>9529.8700000000008</v>
      </c>
      <c r="F25" s="77">
        <f t="shared" si="1"/>
        <v>12252.689999999999</v>
      </c>
      <c r="G25" s="77">
        <f t="shared" si="2"/>
        <v>14975.51</v>
      </c>
      <c r="H25" s="77">
        <f t="shared" si="3"/>
        <v>17698.330000000002</v>
      </c>
      <c r="I25" s="2"/>
      <c r="J25" s="2"/>
      <c r="K25" s="2"/>
      <c r="L25" s="2"/>
      <c r="M25" s="2"/>
      <c r="N25" s="2"/>
      <c r="O25" s="2"/>
      <c r="P25" s="2"/>
      <c r="Q25" s="2"/>
      <c r="R25" s="2"/>
      <c r="S25" s="2"/>
      <c r="T25" s="2"/>
      <c r="U25" s="14">
        <f t="shared" si="4"/>
        <v>10891</v>
      </c>
      <c r="V25" s="14">
        <f t="shared" si="5"/>
        <v>16336</v>
      </c>
      <c r="W25" s="24"/>
      <c r="X25" s="2">
        <f t="shared" si="6"/>
        <v>35</v>
      </c>
      <c r="Y25" s="2"/>
      <c r="Z25" s="35"/>
      <c r="AA25" s="36"/>
      <c r="AB25" s="36"/>
      <c r="AC25" s="36"/>
      <c r="AD25" s="36"/>
      <c r="AI25" s="9"/>
    </row>
    <row r="26" spans="1:35" s="17" customFormat="1" x14ac:dyDescent="0.2">
      <c r="A26" s="91" t="s">
        <v>29</v>
      </c>
      <c r="B26" s="88">
        <v>679625</v>
      </c>
      <c r="C26" s="89">
        <v>0.14199999999999999</v>
      </c>
      <c r="D26" s="90" t="str">
        <f t="shared" si="7"/>
        <v>Low</v>
      </c>
      <c r="E26" s="88">
        <f t="shared" si="0"/>
        <v>33981.25</v>
      </c>
      <c r="F26" s="88">
        <f t="shared" si="1"/>
        <v>47573.750000000007</v>
      </c>
      <c r="G26" s="88">
        <f t="shared" si="2"/>
        <v>61166.25</v>
      </c>
      <c r="H26" s="88">
        <f t="shared" si="3"/>
        <v>74758.75</v>
      </c>
      <c r="I26" s="21"/>
      <c r="J26" s="21"/>
      <c r="K26" s="21"/>
      <c r="L26" s="21"/>
      <c r="M26" s="21"/>
      <c r="N26" s="21"/>
      <c r="O26" s="21"/>
      <c r="P26" s="21"/>
      <c r="Q26" s="21"/>
      <c r="R26" s="21"/>
      <c r="S26" s="21"/>
      <c r="T26" s="21"/>
      <c r="U26" s="22">
        <f t="shared" si="4"/>
        <v>40777</v>
      </c>
      <c r="V26" s="22">
        <f t="shared" si="5"/>
        <v>67962</v>
      </c>
      <c r="W26" s="24"/>
      <c r="X26" s="21">
        <f t="shared" si="6"/>
        <v>12</v>
      </c>
      <c r="Y26" s="21"/>
      <c r="Z26" s="35"/>
      <c r="AA26" s="36"/>
      <c r="AB26" s="36"/>
      <c r="AC26" s="36"/>
      <c r="AD26" s="36"/>
      <c r="AI26" s="18"/>
    </row>
    <row r="27" spans="1:35" x14ac:dyDescent="0.2">
      <c r="A27" s="55" t="s">
        <v>30</v>
      </c>
      <c r="B27" s="77">
        <v>722501</v>
      </c>
      <c r="C27" s="78">
        <v>0.14800000000000002</v>
      </c>
      <c r="D27" s="79" t="str">
        <f t="shared" si="7"/>
        <v>Low</v>
      </c>
      <c r="E27" s="77">
        <f t="shared" si="0"/>
        <v>36125.050000000003</v>
      </c>
      <c r="F27" s="77">
        <f t="shared" si="1"/>
        <v>50575.070000000007</v>
      </c>
      <c r="G27" s="77">
        <f t="shared" si="2"/>
        <v>65025.09</v>
      </c>
      <c r="H27" s="77">
        <f t="shared" si="3"/>
        <v>79475.11</v>
      </c>
      <c r="I27" s="2"/>
      <c r="J27" s="2"/>
      <c r="K27" s="2"/>
      <c r="L27" s="2"/>
      <c r="M27" s="2"/>
      <c r="N27" s="2"/>
      <c r="O27" s="2"/>
      <c r="P27" s="2"/>
      <c r="Q27" s="2"/>
      <c r="R27" s="2"/>
      <c r="S27" s="2"/>
      <c r="T27" s="2"/>
      <c r="U27" s="14">
        <f t="shared" si="4"/>
        <v>43350</v>
      </c>
      <c r="V27" s="14">
        <f t="shared" si="5"/>
        <v>72250</v>
      </c>
      <c r="W27" s="24"/>
      <c r="X27" s="2">
        <f t="shared" si="6"/>
        <v>14</v>
      </c>
      <c r="Y27" s="2"/>
      <c r="Z27" s="35"/>
      <c r="AA27" s="36"/>
      <c r="AB27" s="36"/>
      <c r="AC27" s="36"/>
      <c r="AD27" s="36"/>
      <c r="AI27" s="9"/>
    </row>
    <row r="28" spans="1:35" s="17" customFormat="1" x14ac:dyDescent="0.2">
      <c r="A28" s="91" t="s">
        <v>31</v>
      </c>
      <c r="B28" s="88">
        <v>1160065</v>
      </c>
      <c r="C28" s="89">
        <v>0.20499999999999999</v>
      </c>
      <c r="D28" s="90" t="str">
        <f t="shared" si="7"/>
        <v>High</v>
      </c>
      <c r="E28" s="88">
        <f t="shared" si="0"/>
        <v>81204.55</v>
      </c>
      <c r="F28" s="88">
        <f t="shared" si="1"/>
        <v>104405.84999999999</v>
      </c>
      <c r="G28" s="88">
        <f t="shared" si="2"/>
        <v>127607.15</v>
      </c>
      <c r="H28" s="88">
        <f t="shared" si="3"/>
        <v>150808.45000000001</v>
      </c>
      <c r="I28" s="21"/>
      <c r="J28" s="21"/>
      <c r="K28" s="21"/>
      <c r="L28" s="21"/>
      <c r="M28" s="21"/>
      <c r="N28" s="21"/>
      <c r="O28" s="21"/>
      <c r="P28" s="21"/>
      <c r="Q28" s="21"/>
      <c r="R28" s="21"/>
      <c r="S28" s="21"/>
      <c r="T28" s="21"/>
      <c r="U28" s="22">
        <f t="shared" si="4"/>
        <v>92805</v>
      </c>
      <c r="V28" s="22">
        <f t="shared" si="5"/>
        <v>139207</v>
      </c>
      <c r="W28" s="24"/>
      <c r="X28" s="21">
        <f t="shared" si="6"/>
        <v>39</v>
      </c>
      <c r="Y28" s="21"/>
      <c r="Z28" s="35"/>
      <c r="AA28" s="36"/>
      <c r="AB28" s="36"/>
      <c r="AC28" s="36"/>
      <c r="AD28" s="36"/>
      <c r="AI28" s="18"/>
    </row>
    <row r="29" spans="1:35" x14ac:dyDescent="0.2">
      <c r="A29" s="55" t="s">
        <v>32</v>
      </c>
      <c r="B29" s="77">
        <v>646100</v>
      </c>
      <c r="C29" s="78">
        <v>6.8000000000000005E-2</v>
      </c>
      <c r="D29" s="79" t="str">
        <f t="shared" si="7"/>
        <v>Low</v>
      </c>
      <c r="E29" s="77">
        <f t="shared" si="0"/>
        <v>32305</v>
      </c>
      <c r="F29" s="77">
        <f t="shared" si="1"/>
        <v>45227.000000000007</v>
      </c>
      <c r="G29" s="77">
        <f t="shared" si="2"/>
        <v>58149</v>
      </c>
      <c r="H29" s="77">
        <f t="shared" si="3"/>
        <v>71071</v>
      </c>
      <c r="I29" s="2"/>
      <c r="J29" s="2"/>
      <c r="K29" s="2"/>
      <c r="L29" s="2"/>
      <c r="M29" s="2"/>
      <c r="N29" s="2"/>
      <c r="O29" s="2"/>
      <c r="P29" s="2"/>
      <c r="Q29" s="2"/>
      <c r="R29" s="2"/>
      <c r="S29" s="2"/>
      <c r="T29" s="2"/>
      <c r="U29" s="14">
        <f t="shared" si="4"/>
        <v>38766</v>
      </c>
      <c r="V29" s="14">
        <f t="shared" si="5"/>
        <v>64610</v>
      </c>
      <c r="W29" s="24"/>
      <c r="X29" s="2">
        <f t="shared" si="6"/>
        <v>1</v>
      </c>
      <c r="Y29" s="2"/>
      <c r="Z29" s="35"/>
      <c r="AA29" s="36"/>
      <c r="AB29" s="36"/>
      <c r="AC29" s="36"/>
      <c r="AD29" s="36"/>
      <c r="AI29" s="9"/>
    </row>
    <row r="30" spans="1:35" s="17" customFormat="1" x14ac:dyDescent="0.2">
      <c r="A30" s="91" t="s">
        <v>33</v>
      </c>
      <c r="B30" s="88">
        <v>368956</v>
      </c>
      <c r="C30" s="89">
        <v>0.25700000000000001</v>
      </c>
      <c r="D30" s="90" t="str">
        <f t="shared" si="7"/>
        <v>High</v>
      </c>
      <c r="E30" s="88">
        <f t="shared" si="0"/>
        <v>25826.920000000002</v>
      </c>
      <c r="F30" s="88">
        <f t="shared" si="1"/>
        <v>33206.04</v>
      </c>
      <c r="G30" s="88">
        <f t="shared" si="2"/>
        <v>40585.160000000003</v>
      </c>
      <c r="H30" s="88">
        <f t="shared" si="3"/>
        <v>47964.28</v>
      </c>
      <c r="I30" s="21"/>
      <c r="J30" s="21"/>
      <c r="K30" s="21"/>
      <c r="L30" s="21"/>
      <c r="M30" s="21"/>
      <c r="N30" s="21"/>
      <c r="O30" s="21"/>
      <c r="P30" s="21"/>
      <c r="Q30" s="21"/>
      <c r="R30" s="21"/>
      <c r="S30" s="21"/>
      <c r="T30" s="21"/>
      <c r="U30" s="22">
        <f t="shared" si="4"/>
        <v>29516</v>
      </c>
      <c r="V30" s="22">
        <f t="shared" si="5"/>
        <v>44274</v>
      </c>
      <c r="W30" s="24"/>
      <c r="X30" s="21">
        <f t="shared" si="6"/>
        <v>48</v>
      </c>
      <c r="Y30" s="21"/>
      <c r="Z30" s="35"/>
      <c r="AA30" s="36"/>
      <c r="AB30" s="36"/>
      <c r="AC30" s="36"/>
      <c r="AD30" s="36"/>
      <c r="AI30" s="18"/>
    </row>
    <row r="31" spans="1:35" x14ac:dyDescent="0.2">
      <c r="A31" s="55" t="s">
        <v>34</v>
      </c>
      <c r="B31" s="77">
        <v>707847</v>
      </c>
      <c r="C31" s="78">
        <v>0.11800000000000001</v>
      </c>
      <c r="D31" s="79" t="str">
        <f t="shared" si="7"/>
        <v>Low</v>
      </c>
      <c r="E31" s="77">
        <f t="shared" si="0"/>
        <v>35392.35</v>
      </c>
      <c r="F31" s="77">
        <f t="shared" si="1"/>
        <v>49549.290000000008</v>
      </c>
      <c r="G31" s="77">
        <f t="shared" si="2"/>
        <v>63706.229999999996</v>
      </c>
      <c r="H31" s="77">
        <f t="shared" si="3"/>
        <v>77863.17</v>
      </c>
      <c r="I31" s="2"/>
      <c r="J31" s="2"/>
      <c r="K31" s="2"/>
      <c r="L31" s="2"/>
      <c r="M31" s="2"/>
      <c r="N31" s="2"/>
      <c r="O31" s="2"/>
      <c r="P31" s="2"/>
      <c r="Q31" s="2"/>
      <c r="R31" s="2"/>
      <c r="S31" s="2"/>
      <c r="T31" s="2"/>
      <c r="U31" s="14">
        <f t="shared" si="4"/>
        <v>42470</v>
      </c>
      <c r="V31" s="14">
        <f t="shared" si="5"/>
        <v>70784</v>
      </c>
      <c r="W31" s="24"/>
      <c r="X31" s="2">
        <f t="shared" si="6"/>
        <v>4</v>
      </c>
      <c r="Y31" s="2"/>
      <c r="Z31" s="35"/>
      <c r="AA31" s="36"/>
      <c r="AB31" s="36"/>
      <c r="AC31" s="36"/>
      <c r="AD31" s="36"/>
      <c r="AI31" s="9"/>
    </row>
    <row r="32" spans="1:35" s="17" customFormat="1" x14ac:dyDescent="0.2">
      <c r="A32" s="91" t="s">
        <v>35</v>
      </c>
      <c r="B32" s="88">
        <v>113184</v>
      </c>
      <c r="C32" s="89">
        <v>0.16699999999999998</v>
      </c>
      <c r="D32" s="90" t="str">
        <f t="shared" si="7"/>
        <v>Mid</v>
      </c>
      <c r="E32" s="88">
        <f t="shared" si="0"/>
        <v>6791.04</v>
      </c>
      <c r="F32" s="88">
        <f t="shared" si="1"/>
        <v>9054.7199999999993</v>
      </c>
      <c r="G32" s="88">
        <f t="shared" si="2"/>
        <v>11318.400000000001</v>
      </c>
      <c r="H32" s="88">
        <f t="shared" si="3"/>
        <v>13582.08</v>
      </c>
      <c r="I32" s="21"/>
      <c r="J32" s="21"/>
      <c r="K32" s="21"/>
      <c r="L32" s="21"/>
      <c r="M32" s="21"/>
      <c r="N32" s="21"/>
      <c r="O32" s="21"/>
      <c r="P32" s="21"/>
      <c r="Q32" s="21"/>
      <c r="R32" s="21"/>
      <c r="S32" s="21"/>
      <c r="T32" s="21"/>
      <c r="U32" s="22">
        <f t="shared" si="4"/>
        <v>7922</v>
      </c>
      <c r="V32" s="22">
        <f t="shared" si="5"/>
        <v>12450</v>
      </c>
      <c r="W32" s="24"/>
      <c r="X32" s="21">
        <f t="shared" si="6"/>
        <v>21</v>
      </c>
      <c r="Y32" s="21"/>
      <c r="Z32" s="35"/>
      <c r="AA32" s="36"/>
      <c r="AB32" s="36"/>
      <c r="AC32" s="36"/>
      <c r="AD32" s="36"/>
      <c r="AI32" s="18"/>
    </row>
    <row r="33" spans="1:35" x14ac:dyDescent="0.2">
      <c r="A33" s="55" t="s">
        <v>36</v>
      </c>
      <c r="B33" s="77">
        <v>232989</v>
      </c>
      <c r="C33" s="78">
        <v>0.13100000000000001</v>
      </c>
      <c r="D33" s="79" t="str">
        <f t="shared" si="7"/>
        <v>Low</v>
      </c>
      <c r="E33" s="77">
        <f t="shared" si="0"/>
        <v>11649.45</v>
      </c>
      <c r="F33" s="77">
        <f t="shared" si="1"/>
        <v>16309.230000000001</v>
      </c>
      <c r="G33" s="77">
        <f t="shared" si="2"/>
        <v>20969.009999999998</v>
      </c>
      <c r="H33" s="77">
        <f t="shared" si="3"/>
        <v>25628.79</v>
      </c>
      <c r="I33" s="2"/>
      <c r="J33" s="2"/>
      <c r="K33" s="2"/>
      <c r="L33" s="2"/>
      <c r="M33" s="2"/>
      <c r="N33" s="2"/>
      <c r="O33" s="2"/>
      <c r="P33" s="2"/>
      <c r="Q33" s="2"/>
      <c r="R33" s="2"/>
      <c r="S33" s="2"/>
      <c r="T33" s="2"/>
      <c r="U33" s="14">
        <f t="shared" si="4"/>
        <v>13979</v>
      </c>
      <c r="V33" s="14">
        <f t="shared" si="5"/>
        <v>23298</v>
      </c>
      <c r="W33" s="24"/>
      <c r="X33" s="2">
        <f t="shared" si="6"/>
        <v>9</v>
      </c>
      <c r="Y33" s="2"/>
      <c r="Z33" s="35"/>
      <c r="AA33" s="36"/>
      <c r="AB33" s="36"/>
      <c r="AC33" s="36"/>
      <c r="AD33" s="36"/>
      <c r="AI33" s="9"/>
    </row>
    <row r="34" spans="1:35" s="17" customFormat="1" x14ac:dyDescent="0.2">
      <c r="A34" s="91" t="s">
        <v>37</v>
      </c>
      <c r="B34" s="88">
        <v>338782</v>
      </c>
      <c r="C34" s="89">
        <v>0.17300000000000001</v>
      </c>
      <c r="D34" s="90" t="str">
        <f t="shared" si="7"/>
        <v>Mid</v>
      </c>
      <c r="E34" s="88">
        <f t="shared" si="0"/>
        <v>20326.919999999998</v>
      </c>
      <c r="F34" s="88">
        <f t="shared" si="1"/>
        <v>27102.560000000001</v>
      </c>
      <c r="G34" s="88">
        <f t="shared" si="2"/>
        <v>33878.200000000004</v>
      </c>
      <c r="H34" s="88">
        <f t="shared" si="3"/>
        <v>40653.839999999997</v>
      </c>
      <c r="I34" s="21"/>
      <c r="J34" s="21"/>
      <c r="K34" s="21"/>
      <c r="L34" s="21"/>
      <c r="M34" s="21"/>
      <c r="N34" s="21"/>
      <c r="O34" s="21"/>
      <c r="P34" s="21"/>
      <c r="Q34" s="21"/>
      <c r="R34" s="21"/>
      <c r="S34" s="21"/>
      <c r="T34" s="21"/>
      <c r="U34" s="22">
        <f t="shared" si="4"/>
        <v>23714</v>
      </c>
      <c r="V34" s="22">
        <f t="shared" si="5"/>
        <v>37266</v>
      </c>
      <c r="W34" s="24"/>
      <c r="X34" s="21">
        <f t="shared" si="6"/>
        <v>27</v>
      </c>
      <c r="Y34" s="21"/>
      <c r="Z34" s="35"/>
      <c r="AA34" s="36"/>
      <c r="AB34" s="36"/>
      <c r="AC34" s="36"/>
      <c r="AD34" s="36"/>
      <c r="AI34" s="18"/>
    </row>
    <row r="35" spans="1:35" x14ac:dyDescent="0.2">
      <c r="A35" s="55" t="s">
        <v>38</v>
      </c>
      <c r="B35" s="77">
        <v>143599</v>
      </c>
      <c r="C35" s="78">
        <v>7.2999999999999995E-2</v>
      </c>
      <c r="D35" s="79" t="str">
        <f t="shared" si="7"/>
        <v>Low</v>
      </c>
      <c r="E35" s="77">
        <f t="shared" si="0"/>
        <v>7179.9500000000007</v>
      </c>
      <c r="F35" s="77">
        <f t="shared" si="1"/>
        <v>10051.93</v>
      </c>
      <c r="G35" s="77">
        <f t="shared" si="2"/>
        <v>12923.91</v>
      </c>
      <c r="H35" s="77">
        <f t="shared" si="3"/>
        <v>15795.89</v>
      </c>
      <c r="I35" s="2"/>
      <c r="J35" s="2"/>
      <c r="K35" s="2"/>
      <c r="L35" s="2"/>
      <c r="M35" s="2"/>
      <c r="N35" s="2"/>
      <c r="O35" s="2"/>
      <c r="P35" s="2"/>
      <c r="Q35" s="2"/>
      <c r="R35" s="2"/>
      <c r="S35" s="2"/>
      <c r="T35" s="2"/>
      <c r="U35" s="14">
        <f t="shared" si="4"/>
        <v>8615</v>
      </c>
      <c r="V35" s="14">
        <f t="shared" si="5"/>
        <v>14359</v>
      </c>
      <c r="W35" s="24"/>
      <c r="X35" s="2">
        <f t="shared" si="6"/>
        <v>2</v>
      </c>
      <c r="Y35" s="2"/>
      <c r="Z35" s="35"/>
      <c r="AA35" s="36"/>
      <c r="AB35" s="36"/>
      <c r="AC35" s="36"/>
      <c r="AD35" s="36"/>
      <c r="AI35" s="9"/>
    </row>
    <row r="36" spans="1:35" s="17" customFormat="1" x14ac:dyDescent="0.2">
      <c r="A36" s="91" t="s">
        <v>39</v>
      </c>
      <c r="B36" s="88">
        <v>1033761</v>
      </c>
      <c r="C36" s="89">
        <v>0.159</v>
      </c>
      <c r="D36" s="90" t="str">
        <f t="shared" si="7"/>
        <v>Mid</v>
      </c>
      <c r="E36" s="88">
        <f t="shared" si="0"/>
        <v>62025.659999999996</v>
      </c>
      <c r="F36" s="88">
        <f t="shared" si="1"/>
        <v>82700.88</v>
      </c>
      <c r="G36" s="88">
        <f t="shared" si="2"/>
        <v>103376.1</v>
      </c>
      <c r="H36" s="88">
        <f t="shared" si="3"/>
        <v>124051.31999999999</v>
      </c>
      <c r="I36" s="21"/>
      <c r="J36" s="21"/>
      <c r="K36" s="21"/>
      <c r="L36" s="21"/>
      <c r="M36" s="21"/>
      <c r="N36" s="21"/>
      <c r="O36" s="21"/>
      <c r="P36" s="21"/>
      <c r="Q36" s="21"/>
      <c r="R36" s="21"/>
      <c r="S36" s="21"/>
      <c r="T36" s="21"/>
      <c r="U36" s="22">
        <f t="shared" si="4"/>
        <v>72363</v>
      </c>
      <c r="V36" s="22">
        <f t="shared" si="5"/>
        <v>113713</v>
      </c>
      <c r="W36" s="24"/>
      <c r="X36" s="21">
        <f t="shared" si="6"/>
        <v>18</v>
      </c>
      <c r="Y36" s="21"/>
      <c r="Z36" s="35"/>
      <c r="AA36" s="36"/>
      <c r="AB36" s="36"/>
      <c r="AC36" s="36"/>
      <c r="AD36" s="36"/>
      <c r="AI36" s="18"/>
    </row>
    <row r="37" spans="1:35" x14ac:dyDescent="0.2">
      <c r="A37" s="55" t="s">
        <v>40</v>
      </c>
      <c r="B37" s="77">
        <v>250221</v>
      </c>
      <c r="C37" s="78">
        <v>0.27600000000000002</v>
      </c>
      <c r="D37" s="79" t="str">
        <f t="shared" si="7"/>
        <v>High</v>
      </c>
      <c r="E37" s="77">
        <f t="shared" si="0"/>
        <v>17515.47</v>
      </c>
      <c r="F37" s="77">
        <f t="shared" si="1"/>
        <v>22519.89</v>
      </c>
      <c r="G37" s="77">
        <f t="shared" si="2"/>
        <v>27524.31</v>
      </c>
      <c r="H37" s="77">
        <f t="shared" si="3"/>
        <v>32528.73</v>
      </c>
      <c r="I37" s="2"/>
      <c r="J37" s="2"/>
      <c r="K37" s="2"/>
      <c r="L37" s="2"/>
      <c r="M37" s="2"/>
      <c r="N37" s="2"/>
      <c r="O37" s="2"/>
      <c r="P37" s="2"/>
      <c r="Q37" s="2"/>
      <c r="R37" s="2"/>
      <c r="S37" s="2"/>
      <c r="T37" s="2"/>
      <c r="U37" s="14">
        <f t="shared" si="4"/>
        <v>20017</v>
      </c>
      <c r="V37" s="14">
        <f t="shared" si="5"/>
        <v>30026</v>
      </c>
      <c r="W37" s="24"/>
      <c r="X37" s="2">
        <f t="shared" si="6"/>
        <v>51</v>
      </c>
      <c r="Y37" s="2"/>
      <c r="Z37" s="35"/>
      <c r="AA37" s="36"/>
      <c r="AB37" s="36"/>
      <c r="AC37" s="36"/>
      <c r="AD37" s="36"/>
      <c r="AI37" s="9"/>
    </row>
    <row r="38" spans="1:35" s="17" customFormat="1" x14ac:dyDescent="0.2">
      <c r="A38" s="91" t="s">
        <v>41</v>
      </c>
      <c r="B38" s="88">
        <v>2115870</v>
      </c>
      <c r="C38" s="89">
        <v>0.21199999999999999</v>
      </c>
      <c r="D38" s="90" t="str">
        <f t="shared" si="7"/>
        <v>High</v>
      </c>
      <c r="E38" s="88">
        <f t="shared" ref="E38:E56" si="8">+IF($X38&lt;18,$B38*0.05,+IF($X38&lt;35,$B38*0.06,)+IF($X38&gt;=35,$B38*0.07))</f>
        <v>148110.90000000002</v>
      </c>
      <c r="F38" s="88">
        <f t="shared" ref="F38:F56" si="9">+IF($X38&lt;18,$B38*0.07,+IF($X38&lt;35,$B38*0.08,)+IF($X38&gt;=35,$B38*0.09))</f>
        <v>190428.3</v>
      </c>
      <c r="G38" s="88">
        <f t="shared" ref="G38:G56" si="10">+IF($X38&lt;18,$B38*0.09,+IF($X38&lt;35,$B38*0.1,)+IF($X38&gt;=35,$B38*0.11))</f>
        <v>232745.7</v>
      </c>
      <c r="H38" s="88">
        <f t="shared" ref="H38:H56" si="11">+IF($X38&lt;18,$B38*0.11,+IF($X38&lt;35,$B38*0.12,)+IF($X38&gt;=35,$B38*0.13))</f>
        <v>275063.10000000003</v>
      </c>
      <c r="I38" s="21"/>
      <c r="J38" s="21"/>
      <c r="K38" s="21"/>
      <c r="L38" s="21"/>
      <c r="M38" s="21"/>
      <c r="N38" s="21"/>
      <c r="O38" s="21"/>
      <c r="P38" s="21"/>
      <c r="Q38" s="21"/>
      <c r="R38" s="21"/>
      <c r="S38" s="21"/>
      <c r="T38" s="21"/>
      <c r="U38" s="22">
        <f t="shared" ref="U38:U56" si="12">+INT(AVERAGE(E38:F38))</f>
        <v>169269</v>
      </c>
      <c r="V38" s="22">
        <f t="shared" ref="V38:V56" si="13">+INT(AVERAGE(G38:H38))</f>
        <v>253904</v>
      </c>
      <c r="W38" s="24"/>
      <c r="X38" s="21">
        <f t="shared" ref="X38:X56" si="14">RANK(C38,C$6:C$57,1)</f>
        <v>40</v>
      </c>
      <c r="Y38" s="21"/>
      <c r="Z38" s="35"/>
      <c r="AA38" s="36"/>
      <c r="AB38" s="36"/>
      <c r="AC38" s="36"/>
      <c r="AD38" s="36"/>
      <c r="AI38" s="18"/>
    </row>
    <row r="39" spans="1:35" x14ac:dyDescent="0.2">
      <c r="A39" s="55" t="s">
        <v>42</v>
      </c>
      <c r="B39" s="77">
        <v>1173001</v>
      </c>
      <c r="C39" s="78">
        <v>0.221</v>
      </c>
      <c r="D39" s="79" t="str">
        <f t="shared" si="7"/>
        <v>High</v>
      </c>
      <c r="E39" s="77">
        <f t="shared" si="8"/>
        <v>82110.070000000007</v>
      </c>
      <c r="F39" s="77">
        <f t="shared" si="9"/>
        <v>105570.09</v>
      </c>
      <c r="G39" s="77">
        <f t="shared" si="10"/>
        <v>129030.11</v>
      </c>
      <c r="H39" s="77">
        <f t="shared" si="11"/>
        <v>152490.13</v>
      </c>
      <c r="I39" s="2"/>
      <c r="J39" s="2"/>
      <c r="K39" s="2"/>
      <c r="L39" s="2"/>
      <c r="M39" s="2"/>
      <c r="N39" s="2"/>
      <c r="O39" s="2"/>
      <c r="P39" s="2"/>
      <c r="Q39" s="2"/>
      <c r="R39" s="2"/>
      <c r="S39" s="2"/>
      <c r="T39" s="2"/>
      <c r="U39" s="14">
        <f t="shared" si="12"/>
        <v>93840</v>
      </c>
      <c r="V39" s="14">
        <f t="shared" si="13"/>
        <v>140760</v>
      </c>
      <c r="W39" s="24"/>
      <c r="X39" s="2">
        <f t="shared" si="14"/>
        <v>42</v>
      </c>
      <c r="Y39" s="2"/>
      <c r="Z39" s="35"/>
      <c r="AA39" s="36"/>
      <c r="AB39" s="36"/>
      <c r="AC39" s="36"/>
      <c r="AD39" s="36"/>
      <c r="AI39" s="9"/>
    </row>
    <row r="40" spans="1:35" s="17" customFormat="1" x14ac:dyDescent="0.2">
      <c r="A40" s="91" t="s">
        <v>43</v>
      </c>
      <c r="B40" s="88">
        <v>80724</v>
      </c>
      <c r="C40" s="89">
        <v>0.16899999999999998</v>
      </c>
      <c r="D40" s="90" t="str">
        <f t="shared" si="7"/>
        <v>Mid</v>
      </c>
      <c r="E40" s="88">
        <f t="shared" si="8"/>
        <v>4843.4399999999996</v>
      </c>
      <c r="F40" s="88">
        <f t="shared" si="9"/>
        <v>6457.92</v>
      </c>
      <c r="G40" s="88">
        <f t="shared" si="10"/>
        <v>8072.4000000000005</v>
      </c>
      <c r="H40" s="88">
        <f t="shared" si="11"/>
        <v>9686.8799999999992</v>
      </c>
      <c r="I40" s="21"/>
      <c r="J40" s="21"/>
      <c r="K40" s="21"/>
      <c r="L40" s="21"/>
      <c r="M40" s="21"/>
      <c r="N40" s="21"/>
      <c r="O40" s="21"/>
      <c r="P40" s="21"/>
      <c r="Q40" s="21"/>
      <c r="R40" s="21"/>
      <c r="S40" s="21"/>
      <c r="T40" s="21"/>
      <c r="U40" s="22">
        <f t="shared" si="12"/>
        <v>5650</v>
      </c>
      <c r="V40" s="22">
        <f t="shared" si="13"/>
        <v>8879</v>
      </c>
      <c r="W40" s="24"/>
      <c r="X40" s="21">
        <f t="shared" si="14"/>
        <v>23</v>
      </c>
      <c r="Y40" s="21"/>
      <c r="Z40" s="35"/>
      <c r="AA40" s="36"/>
      <c r="AB40" s="36"/>
      <c r="AC40" s="36"/>
      <c r="AD40" s="36"/>
      <c r="AI40" s="18"/>
    </row>
    <row r="41" spans="1:35" x14ac:dyDescent="0.2">
      <c r="A41" s="55" t="s">
        <v>44</v>
      </c>
      <c r="B41" s="77">
        <v>1360746</v>
      </c>
      <c r="C41" s="78">
        <v>0.18100000000000002</v>
      </c>
      <c r="D41" s="79" t="str">
        <f t="shared" si="7"/>
        <v>Mid</v>
      </c>
      <c r="E41" s="77">
        <f t="shared" si="8"/>
        <v>81644.759999999995</v>
      </c>
      <c r="F41" s="77">
        <f t="shared" si="9"/>
        <v>108859.68000000001</v>
      </c>
      <c r="G41" s="77">
        <f t="shared" si="10"/>
        <v>136074.6</v>
      </c>
      <c r="H41" s="77">
        <f t="shared" si="11"/>
        <v>163289.51999999999</v>
      </c>
      <c r="I41" s="2"/>
      <c r="J41" s="2"/>
      <c r="K41" s="2"/>
      <c r="L41" s="2"/>
      <c r="M41" s="2"/>
      <c r="N41" s="2"/>
      <c r="O41" s="2"/>
      <c r="P41" s="2"/>
      <c r="Q41" s="2"/>
      <c r="R41" s="2"/>
      <c r="S41" s="2"/>
      <c r="T41" s="2"/>
      <c r="U41" s="14">
        <f t="shared" si="12"/>
        <v>95252</v>
      </c>
      <c r="V41" s="14">
        <f t="shared" si="13"/>
        <v>149682</v>
      </c>
      <c r="W41" s="24"/>
      <c r="X41" s="2">
        <f t="shared" si="14"/>
        <v>29</v>
      </c>
      <c r="Y41" s="2"/>
      <c r="Z41" s="35"/>
      <c r="AA41" s="36"/>
      <c r="AB41" s="36"/>
      <c r="AC41" s="36"/>
      <c r="AD41" s="36"/>
      <c r="AI41" s="9"/>
    </row>
    <row r="42" spans="1:35" s="17" customFormat="1" x14ac:dyDescent="0.2">
      <c r="A42" s="91" t="s">
        <v>45</v>
      </c>
      <c r="B42" s="88">
        <v>476159</v>
      </c>
      <c r="C42" s="89">
        <v>0.17199999999999999</v>
      </c>
      <c r="D42" s="90" t="str">
        <f t="shared" si="7"/>
        <v>Mid</v>
      </c>
      <c r="E42" s="88">
        <f t="shared" si="8"/>
        <v>28569.539999999997</v>
      </c>
      <c r="F42" s="88">
        <f t="shared" si="9"/>
        <v>38092.720000000001</v>
      </c>
      <c r="G42" s="88">
        <f t="shared" si="10"/>
        <v>47615.9</v>
      </c>
      <c r="H42" s="88">
        <f t="shared" si="11"/>
        <v>57139.079999999994</v>
      </c>
      <c r="I42" s="21"/>
      <c r="J42" s="21"/>
      <c r="K42" s="21"/>
      <c r="L42" s="21"/>
      <c r="M42" s="21"/>
      <c r="N42" s="21"/>
      <c r="O42" s="21"/>
      <c r="P42" s="21"/>
      <c r="Q42" s="21"/>
      <c r="R42" s="21"/>
      <c r="S42" s="21"/>
      <c r="T42" s="21"/>
      <c r="U42" s="22">
        <f t="shared" si="12"/>
        <v>33331</v>
      </c>
      <c r="V42" s="22">
        <f t="shared" si="13"/>
        <v>52377</v>
      </c>
      <c r="W42" s="24"/>
      <c r="X42" s="21">
        <f t="shared" si="14"/>
        <v>26</v>
      </c>
      <c r="Y42" s="21"/>
      <c r="Z42" s="35"/>
      <c r="AA42" s="36"/>
      <c r="AB42" s="36"/>
      <c r="AC42" s="36"/>
      <c r="AD42" s="36"/>
      <c r="AI42" s="18"/>
    </row>
    <row r="43" spans="1:35" x14ac:dyDescent="0.2">
      <c r="A43" s="55" t="s">
        <v>46</v>
      </c>
      <c r="B43" s="77">
        <v>437679</v>
      </c>
      <c r="C43" s="78">
        <v>0.16800000000000001</v>
      </c>
      <c r="D43" s="79" t="str">
        <f t="shared" si="7"/>
        <v>Mid</v>
      </c>
      <c r="E43" s="77">
        <f t="shared" si="8"/>
        <v>26260.739999999998</v>
      </c>
      <c r="F43" s="77">
        <f t="shared" si="9"/>
        <v>35014.32</v>
      </c>
      <c r="G43" s="77">
        <f t="shared" si="10"/>
        <v>43767.9</v>
      </c>
      <c r="H43" s="77">
        <f t="shared" si="11"/>
        <v>52521.479999999996</v>
      </c>
      <c r="I43" s="2"/>
      <c r="J43" s="2"/>
      <c r="K43" s="2"/>
      <c r="L43" s="2"/>
      <c r="M43" s="2"/>
      <c r="N43" s="2"/>
      <c r="O43" s="2"/>
      <c r="P43" s="2"/>
      <c r="Q43" s="2"/>
      <c r="R43" s="2"/>
      <c r="S43" s="2"/>
      <c r="T43" s="2"/>
      <c r="U43" s="14">
        <f t="shared" si="12"/>
        <v>30637</v>
      </c>
      <c r="V43" s="14">
        <f t="shared" si="13"/>
        <v>48144</v>
      </c>
      <c r="W43" s="24"/>
      <c r="X43" s="2">
        <f t="shared" si="14"/>
        <v>22</v>
      </c>
      <c r="Y43" s="2"/>
      <c r="Z43" s="35"/>
      <c r="AA43" s="36"/>
      <c r="AB43" s="36"/>
      <c r="AC43" s="36"/>
      <c r="AD43" s="36"/>
      <c r="AI43" s="9"/>
    </row>
    <row r="44" spans="1:35" s="17" customFormat="1" x14ac:dyDescent="0.2">
      <c r="A44" s="91" t="s">
        <v>47</v>
      </c>
      <c r="B44" s="88">
        <v>1388973</v>
      </c>
      <c r="C44" s="89">
        <v>0.182</v>
      </c>
      <c r="D44" s="90" t="str">
        <f t="shared" si="7"/>
        <v>Mid</v>
      </c>
      <c r="E44" s="88">
        <f t="shared" si="8"/>
        <v>83338.37999999999</v>
      </c>
      <c r="F44" s="88">
        <f t="shared" si="9"/>
        <v>111117.84</v>
      </c>
      <c r="G44" s="88">
        <f t="shared" si="10"/>
        <v>138897.30000000002</v>
      </c>
      <c r="H44" s="88">
        <f t="shared" si="11"/>
        <v>166676.75999999998</v>
      </c>
      <c r="I44" s="21"/>
      <c r="J44" s="21"/>
      <c r="K44" s="21"/>
      <c r="L44" s="21"/>
      <c r="M44" s="21"/>
      <c r="N44" s="21"/>
      <c r="O44" s="21"/>
      <c r="P44" s="21"/>
      <c r="Q44" s="21"/>
      <c r="R44" s="21"/>
      <c r="S44" s="21"/>
      <c r="T44" s="21"/>
      <c r="U44" s="22">
        <f t="shared" si="12"/>
        <v>97228</v>
      </c>
      <c r="V44" s="22">
        <f t="shared" si="13"/>
        <v>152787</v>
      </c>
      <c r="W44" s="24"/>
      <c r="X44" s="21">
        <f t="shared" si="14"/>
        <v>30</v>
      </c>
      <c r="Y44" s="21"/>
      <c r="Z44" s="35"/>
      <c r="AA44" s="36"/>
      <c r="AB44" s="36"/>
      <c r="AC44" s="36"/>
      <c r="AD44" s="36"/>
      <c r="AI44" s="18"/>
    </row>
    <row r="45" spans="1:35" x14ac:dyDescent="0.2">
      <c r="A45" s="55" t="s">
        <v>48</v>
      </c>
      <c r="B45" s="77">
        <v>110959</v>
      </c>
      <c r="C45" s="78">
        <v>0.14400000000000002</v>
      </c>
      <c r="D45" s="79" t="str">
        <f t="shared" si="7"/>
        <v>Low</v>
      </c>
      <c r="E45" s="77">
        <f t="shared" si="8"/>
        <v>5547.9500000000007</v>
      </c>
      <c r="F45" s="77">
        <f t="shared" si="9"/>
        <v>7767.130000000001</v>
      </c>
      <c r="G45" s="77">
        <f t="shared" si="10"/>
        <v>9986.31</v>
      </c>
      <c r="H45" s="77">
        <f t="shared" si="11"/>
        <v>12205.49</v>
      </c>
      <c r="I45" s="2"/>
      <c r="J45" s="2"/>
      <c r="K45" s="2"/>
      <c r="L45" s="2"/>
      <c r="M45" s="2"/>
      <c r="N45" s="2"/>
      <c r="O45" s="2"/>
      <c r="P45" s="2"/>
      <c r="Q45" s="2"/>
      <c r="R45" s="2"/>
      <c r="S45" s="2"/>
      <c r="T45" s="2"/>
      <c r="U45" s="14">
        <f t="shared" si="12"/>
        <v>6657</v>
      </c>
      <c r="V45" s="14">
        <f t="shared" si="13"/>
        <v>11095</v>
      </c>
      <c r="W45" s="24"/>
      <c r="X45" s="2">
        <f t="shared" si="14"/>
        <v>13</v>
      </c>
      <c r="Y45" s="2"/>
      <c r="Z45" s="35"/>
      <c r="AA45" s="36"/>
      <c r="AB45" s="36"/>
      <c r="AC45" s="36"/>
      <c r="AD45" s="36"/>
      <c r="AI45" s="9"/>
    </row>
    <row r="46" spans="1:35" s="17" customFormat="1" x14ac:dyDescent="0.2">
      <c r="A46" s="91" t="s">
        <v>49</v>
      </c>
      <c r="B46" s="88">
        <v>552989</v>
      </c>
      <c r="C46" s="89">
        <v>0.191</v>
      </c>
      <c r="D46" s="90" t="str">
        <f t="shared" si="7"/>
        <v>Mid</v>
      </c>
      <c r="E46" s="88">
        <f t="shared" si="8"/>
        <v>33179.339999999997</v>
      </c>
      <c r="F46" s="88">
        <f t="shared" si="9"/>
        <v>44239.12</v>
      </c>
      <c r="G46" s="88">
        <f t="shared" si="10"/>
        <v>55298.9</v>
      </c>
      <c r="H46" s="88">
        <f t="shared" si="11"/>
        <v>66358.679999999993</v>
      </c>
      <c r="I46" s="21"/>
      <c r="J46" s="21"/>
      <c r="K46" s="21"/>
      <c r="L46" s="21"/>
      <c r="M46" s="21"/>
      <c r="N46" s="21"/>
      <c r="O46" s="21"/>
      <c r="P46" s="21"/>
      <c r="Q46" s="21"/>
      <c r="R46" s="21"/>
      <c r="S46" s="21"/>
      <c r="T46" s="21"/>
      <c r="U46" s="22">
        <f t="shared" si="12"/>
        <v>38709</v>
      </c>
      <c r="V46" s="22">
        <f t="shared" si="13"/>
        <v>60828</v>
      </c>
      <c r="W46" s="24"/>
      <c r="X46" s="21">
        <f t="shared" si="14"/>
        <v>33</v>
      </c>
      <c r="Y46" s="21"/>
      <c r="Z46" s="35"/>
      <c r="AA46" s="36"/>
      <c r="AB46" s="36"/>
      <c r="AC46" s="36"/>
      <c r="AD46" s="36"/>
      <c r="AI46" s="18"/>
    </row>
    <row r="47" spans="1:35" x14ac:dyDescent="0.2">
      <c r="A47" s="55" t="s">
        <v>50</v>
      </c>
      <c r="B47" s="77">
        <v>101780</v>
      </c>
      <c r="C47" s="78">
        <v>0.19500000000000001</v>
      </c>
      <c r="D47" s="79" t="str">
        <f t="shared" si="7"/>
        <v>High</v>
      </c>
      <c r="E47" s="77">
        <f t="shared" si="8"/>
        <v>7124.6</v>
      </c>
      <c r="F47" s="77">
        <f t="shared" si="9"/>
        <v>9160.1999999999989</v>
      </c>
      <c r="G47" s="77">
        <f t="shared" si="10"/>
        <v>11195.8</v>
      </c>
      <c r="H47" s="77">
        <f t="shared" si="11"/>
        <v>13231.4</v>
      </c>
      <c r="I47" s="2"/>
      <c r="J47" s="2"/>
      <c r="K47" s="2"/>
      <c r="L47" s="2"/>
      <c r="M47" s="2"/>
      <c r="N47" s="2"/>
      <c r="O47" s="2"/>
      <c r="P47" s="2"/>
      <c r="Q47" s="2"/>
      <c r="R47" s="2"/>
      <c r="S47" s="2"/>
      <c r="T47" s="2"/>
      <c r="U47" s="14">
        <f t="shared" si="12"/>
        <v>8142</v>
      </c>
      <c r="V47" s="14">
        <f t="shared" si="13"/>
        <v>12213</v>
      </c>
      <c r="W47" s="24"/>
      <c r="X47" s="2">
        <f t="shared" si="14"/>
        <v>36</v>
      </c>
      <c r="Y47" s="2"/>
      <c r="Z47" s="35"/>
      <c r="AA47" s="36"/>
      <c r="AB47" s="36"/>
      <c r="AC47" s="36"/>
      <c r="AD47" s="36"/>
      <c r="AI47" s="9"/>
    </row>
    <row r="48" spans="1:35" s="17" customFormat="1" x14ac:dyDescent="0.2">
      <c r="A48" s="91" t="s">
        <v>51</v>
      </c>
      <c r="B48" s="88">
        <v>762116</v>
      </c>
      <c r="C48" s="89">
        <v>0.223</v>
      </c>
      <c r="D48" s="90" t="str">
        <f t="shared" si="7"/>
        <v>High</v>
      </c>
      <c r="E48" s="88">
        <f t="shared" si="8"/>
        <v>53348.12</v>
      </c>
      <c r="F48" s="88">
        <f t="shared" si="9"/>
        <v>68590.44</v>
      </c>
      <c r="G48" s="88">
        <f t="shared" si="10"/>
        <v>83832.759999999995</v>
      </c>
      <c r="H48" s="88">
        <f t="shared" si="11"/>
        <v>99075.08</v>
      </c>
      <c r="I48" s="21"/>
      <c r="J48" s="21"/>
      <c r="K48" s="21"/>
      <c r="L48" s="21"/>
      <c r="M48" s="21"/>
      <c r="N48" s="21"/>
      <c r="O48" s="21"/>
      <c r="P48" s="21"/>
      <c r="Q48" s="21"/>
      <c r="R48" s="21"/>
      <c r="S48" s="21"/>
      <c r="T48" s="21"/>
      <c r="U48" s="22">
        <f t="shared" si="12"/>
        <v>60969</v>
      </c>
      <c r="V48" s="22">
        <f t="shared" si="13"/>
        <v>91453</v>
      </c>
      <c r="W48" s="24"/>
      <c r="X48" s="21">
        <f t="shared" si="14"/>
        <v>43</v>
      </c>
      <c r="Y48" s="21"/>
      <c r="Z48" s="35"/>
      <c r="AA48" s="36"/>
      <c r="AB48" s="36"/>
      <c r="AC48" s="36"/>
      <c r="AD48" s="36"/>
      <c r="AI48" s="18"/>
    </row>
    <row r="49" spans="1:35" x14ac:dyDescent="0.2">
      <c r="A49" s="55" t="s">
        <v>52</v>
      </c>
      <c r="B49" s="77">
        <v>3606040</v>
      </c>
      <c r="C49" s="78">
        <v>0.217</v>
      </c>
      <c r="D49" s="79" t="str">
        <f t="shared" si="7"/>
        <v>High</v>
      </c>
      <c r="E49" s="77">
        <f t="shared" si="8"/>
        <v>252422.80000000002</v>
      </c>
      <c r="F49" s="77">
        <f t="shared" si="9"/>
        <v>324543.59999999998</v>
      </c>
      <c r="G49" s="77">
        <f t="shared" si="10"/>
        <v>396664.4</v>
      </c>
      <c r="H49" s="77">
        <f t="shared" si="11"/>
        <v>468785.2</v>
      </c>
      <c r="I49" s="2"/>
      <c r="J49" s="2"/>
      <c r="K49" s="2"/>
      <c r="L49" s="2"/>
      <c r="M49" s="2"/>
      <c r="N49" s="2"/>
      <c r="O49" s="2"/>
      <c r="P49" s="2"/>
      <c r="Q49" s="2"/>
      <c r="R49" s="2"/>
      <c r="S49" s="2"/>
      <c r="T49" s="2"/>
      <c r="U49" s="14">
        <f t="shared" si="12"/>
        <v>288483</v>
      </c>
      <c r="V49" s="14">
        <f t="shared" si="13"/>
        <v>432724</v>
      </c>
      <c r="W49" s="24"/>
      <c r="X49" s="2">
        <f t="shared" si="14"/>
        <v>41</v>
      </c>
      <c r="Y49" s="2"/>
      <c r="Z49" s="35"/>
      <c r="AA49" s="36"/>
      <c r="AB49" s="36"/>
      <c r="AC49" s="36"/>
      <c r="AD49" s="36"/>
      <c r="AI49" s="9"/>
    </row>
    <row r="50" spans="1:35" s="17" customFormat="1" x14ac:dyDescent="0.2">
      <c r="A50" s="91" t="s">
        <v>53</v>
      </c>
      <c r="B50" s="88">
        <v>450455</v>
      </c>
      <c r="C50" s="89">
        <v>0.122</v>
      </c>
      <c r="D50" s="90" t="str">
        <f t="shared" si="7"/>
        <v>Low</v>
      </c>
      <c r="E50" s="88">
        <f t="shared" si="8"/>
        <v>22522.75</v>
      </c>
      <c r="F50" s="88">
        <f t="shared" si="9"/>
        <v>31531.850000000002</v>
      </c>
      <c r="G50" s="88">
        <f t="shared" si="10"/>
        <v>40540.949999999997</v>
      </c>
      <c r="H50" s="88">
        <f t="shared" si="11"/>
        <v>49550.05</v>
      </c>
      <c r="I50" s="21"/>
      <c r="J50" s="21"/>
      <c r="K50" s="21"/>
      <c r="L50" s="21"/>
      <c r="M50" s="21"/>
      <c r="N50" s="21"/>
      <c r="O50" s="21"/>
      <c r="P50" s="21"/>
      <c r="Q50" s="21"/>
      <c r="R50" s="21"/>
      <c r="S50" s="21"/>
      <c r="T50" s="21"/>
      <c r="U50" s="22">
        <f t="shared" si="12"/>
        <v>27027</v>
      </c>
      <c r="V50" s="22">
        <f t="shared" si="13"/>
        <v>45045</v>
      </c>
      <c r="W50" s="24"/>
      <c r="X50" s="21">
        <f t="shared" si="14"/>
        <v>7</v>
      </c>
      <c r="Y50" s="21"/>
      <c r="Z50" s="35"/>
      <c r="AA50" s="36"/>
      <c r="AB50" s="36"/>
      <c r="AC50" s="36"/>
      <c r="AD50" s="36"/>
      <c r="AI50" s="18"/>
    </row>
    <row r="51" spans="1:35" x14ac:dyDescent="0.2">
      <c r="A51" s="55" t="s">
        <v>54</v>
      </c>
      <c r="B51" s="77">
        <v>63830</v>
      </c>
      <c r="C51" s="78">
        <v>0.17100000000000001</v>
      </c>
      <c r="D51" s="79" t="str">
        <f t="shared" si="7"/>
        <v>Mid</v>
      </c>
      <c r="E51" s="77">
        <f t="shared" si="8"/>
        <v>3829.7999999999997</v>
      </c>
      <c r="F51" s="77">
        <f t="shared" si="9"/>
        <v>5106.4000000000005</v>
      </c>
      <c r="G51" s="77">
        <f t="shared" si="10"/>
        <v>6383</v>
      </c>
      <c r="H51" s="77">
        <f t="shared" si="11"/>
        <v>7659.5999999999995</v>
      </c>
      <c r="I51" s="2"/>
      <c r="J51" s="2"/>
      <c r="K51" s="2"/>
      <c r="L51" s="2"/>
      <c r="M51" s="2"/>
      <c r="N51" s="2"/>
      <c r="O51" s="2"/>
      <c r="P51" s="2"/>
      <c r="Q51" s="2"/>
      <c r="R51" s="2"/>
      <c r="S51" s="2"/>
      <c r="T51" s="2"/>
      <c r="U51" s="14">
        <f t="shared" si="12"/>
        <v>4468</v>
      </c>
      <c r="V51" s="14">
        <f t="shared" si="13"/>
        <v>7021</v>
      </c>
      <c r="W51" s="24"/>
      <c r="X51" s="2">
        <f t="shared" si="14"/>
        <v>25</v>
      </c>
      <c r="Y51" s="2"/>
      <c r="Z51" s="35"/>
      <c r="AA51" s="36"/>
      <c r="AB51" s="36"/>
      <c r="AC51" s="36"/>
      <c r="AD51" s="36"/>
      <c r="AI51" s="9"/>
    </row>
    <row r="52" spans="1:35" s="17" customFormat="1" x14ac:dyDescent="0.2">
      <c r="A52" s="91" t="s">
        <v>55</v>
      </c>
      <c r="B52" s="88">
        <v>941268</v>
      </c>
      <c r="C52" s="89">
        <v>0.128</v>
      </c>
      <c r="D52" s="90" t="str">
        <f t="shared" si="7"/>
        <v>Low</v>
      </c>
      <c r="E52" s="88">
        <f t="shared" si="8"/>
        <v>47063.4</v>
      </c>
      <c r="F52" s="88">
        <f t="shared" si="9"/>
        <v>65888.760000000009</v>
      </c>
      <c r="G52" s="88">
        <f t="shared" si="10"/>
        <v>84714.12</v>
      </c>
      <c r="H52" s="88">
        <f t="shared" si="11"/>
        <v>103539.48</v>
      </c>
      <c r="I52" s="21"/>
      <c r="J52" s="21"/>
      <c r="K52" s="21"/>
      <c r="L52" s="21"/>
      <c r="M52" s="21"/>
      <c r="N52" s="21"/>
      <c r="O52" s="21"/>
      <c r="P52" s="21"/>
      <c r="Q52" s="21"/>
      <c r="R52" s="21"/>
      <c r="S52" s="21"/>
      <c r="T52" s="21"/>
      <c r="U52" s="22">
        <f t="shared" si="12"/>
        <v>56476</v>
      </c>
      <c r="V52" s="22">
        <f t="shared" si="13"/>
        <v>94126</v>
      </c>
      <c r="W52" s="24"/>
      <c r="X52" s="21">
        <f t="shared" si="14"/>
        <v>8</v>
      </c>
      <c r="Y52" s="21"/>
      <c r="Z52" s="35"/>
      <c r="AA52" s="36"/>
      <c r="AB52" s="36"/>
      <c r="AC52" s="36"/>
      <c r="AD52" s="36"/>
      <c r="AI52" s="18"/>
    </row>
    <row r="53" spans="1:35" x14ac:dyDescent="0.2">
      <c r="A53" s="55" t="s">
        <v>56</v>
      </c>
      <c r="B53" s="77">
        <v>798483</v>
      </c>
      <c r="C53" s="78">
        <v>0.16899999999999998</v>
      </c>
      <c r="D53" s="79" t="str">
        <f t="shared" si="7"/>
        <v>Mid</v>
      </c>
      <c r="E53" s="77">
        <f t="shared" si="8"/>
        <v>47908.979999999996</v>
      </c>
      <c r="F53" s="77">
        <f t="shared" si="9"/>
        <v>63878.64</v>
      </c>
      <c r="G53" s="77">
        <f t="shared" si="10"/>
        <v>79848.3</v>
      </c>
      <c r="H53" s="77">
        <f t="shared" si="11"/>
        <v>95817.959999999992</v>
      </c>
      <c r="I53" s="2"/>
      <c r="J53" s="2"/>
      <c r="K53" s="2"/>
      <c r="L53" s="2"/>
      <c r="M53" s="2"/>
      <c r="N53" s="2"/>
      <c r="O53" s="2"/>
      <c r="P53" s="2"/>
      <c r="Q53" s="2"/>
      <c r="R53" s="2"/>
      <c r="S53" s="2"/>
      <c r="T53" s="2"/>
      <c r="U53" s="14">
        <f t="shared" si="12"/>
        <v>55893</v>
      </c>
      <c r="V53" s="14">
        <f t="shared" si="13"/>
        <v>87833</v>
      </c>
      <c r="W53" s="24"/>
      <c r="X53" s="2">
        <f t="shared" si="14"/>
        <v>23</v>
      </c>
      <c r="Y53" s="2"/>
      <c r="Z53" s="35"/>
      <c r="AA53" s="36"/>
      <c r="AB53" s="36"/>
      <c r="AC53" s="36"/>
      <c r="AD53" s="36"/>
      <c r="AI53" s="9"/>
    </row>
    <row r="54" spans="1:35" s="17" customFormat="1" x14ac:dyDescent="0.2">
      <c r="A54" s="91" t="s">
        <v>57</v>
      </c>
      <c r="B54" s="88">
        <v>193231</v>
      </c>
      <c r="C54" s="89">
        <v>0.17699999999999999</v>
      </c>
      <c r="D54" s="90" t="str">
        <f t="shared" si="7"/>
        <v>Mid</v>
      </c>
      <c r="E54" s="88">
        <f t="shared" si="8"/>
        <v>11593.859999999999</v>
      </c>
      <c r="F54" s="88">
        <f t="shared" si="9"/>
        <v>15458.48</v>
      </c>
      <c r="G54" s="88">
        <f t="shared" si="10"/>
        <v>19323.100000000002</v>
      </c>
      <c r="H54" s="88">
        <f t="shared" si="11"/>
        <v>23187.719999999998</v>
      </c>
      <c r="I54" s="21"/>
      <c r="J54" s="21"/>
      <c r="K54" s="21"/>
      <c r="L54" s="21"/>
      <c r="M54" s="21"/>
      <c r="N54" s="21"/>
      <c r="O54" s="21"/>
      <c r="P54" s="21"/>
      <c r="Q54" s="21"/>
      <c r="R54" s="21"/>
      <c r="S54" s="21"/>
      <c r="T54" s="21"/>
      <c r="U54" s="22">
        <f t="shared" si="12"/>
        <v>13526</v>
      </c>
      <c r="V54" s="22">
        <f t="shared" si="13"/>
        <v>21255</v>
      </c>
      <c r="W54" s="24"/>
      <c r="X54" s="21">
        <f t="shared" si="14"/>
        <v>28</v>
      </c>
      <c r="Y54" s="21"/>
      <c r="Z54" s="35"/>
      <c r="AA54" s="36"/>
      <c r="AB54" s="36"/>
      <c r="AC54" s="36"/>
      <c r="AD54" s="36"/>
      <c r="AI54" s="18"/>
    </row>
    <row r="55" spans="1:35" x14ac:dyDescent="0.2">
      <c r="A55" s="55" t="s">
        <v>58</v>
      </c>
      <c r="B55" s="77">
        <v>667273</v>
      </c>
      <c r="C55" s="78">
        <v>0.16</v>
      </c>
      <c r="D55" s="79" t="str">
        <f t="shared" si="7"/>
        <v>Mid</v>
      </c>
      <c r="E55" s="77">
        <f t="shared" si="8"/>
        <v>40036.379999999997</v>
      </c>
      <c r="F55" s="77">
        <f t="shared" si="9"/>
        <v>53381.840000000004</v>
      </c>
      <c r="G55" s="77">
        <f t="shared" si="10"/>
        <v>66727.3</v>
      </c>
      <c r="H55" s="77">
        <f t="shared" si="11"/>
        <v>80072.759999999995</v>
      </c>
      <c r="I55" s="2"/>
      <c r="J55" s="2"/>
      <c r="K55" s="2"/>
      <c r="L55" s="2"/>
      <c r="M55" s="2"/>
      <c r="N55" s="2"/>
      <c r="O55" s="2"/>
      <c r="P55" s="2"/>
      <c r="Q55" s="2"/>
      <c r="R55" s="2"/>
      <c r="S55" s="2"/>
      <c r="T55" s="2"/>
      <c r="U55" s="14">
        <f t="shared" si="12"/>
        <v>46709</v>
      </c>
      <c r="V55" s="14">
        <f t="shared" si="13"/>
        <v>73400</v>
      </c>
      <c r="W55" s="24"/>
      <c r="X55" s="2">
        <f t="shared" si="14"/>
        <v>20</v>
      </c>
      <c r="Y55" s="2"/>
      <c r="Z55" s="35"/>
      <c r="AA55" s="36"/>
      <c r="AB55" s="36"/>
      <c r="AC55" s="36"/>
      <c r="AD55" s="36"/>
      <c r="AI55" s="9"/>
    </row>
    <row r="56" spans="1:35" s="17" customFormat="1" x14ac:dyDescent="0.2">
      <c r="A56" s="91" t="s">
        <v>59</v>
      </c>
      <c r="B56" s="88">
        <v>67825</v>
      </c>
      <c r="C56" s="89">
        <v>0.106</v>
      </c>
      <c r="D56" s="90" t="str">
        <f t="shared" si="7"/>
        <v>Low</v>
      </c>
      <c r="E56" s="88">
        <f t="shared" si="8"/>
        <v>3391.25</v>
      </c>
      <c r="F56" s="88">
        <f t="shared" si="9"/>
        <v>4747.75</v>
      </c>
      <c r="G56" s="88">
        <f t="shared" si="10"/>
        <v>6104.25</v>
      </c>
      <c r="H56" s="88">
        <f t="shared" si="11"/>
        <v>7460.75</v>
      </c>
      <c r="I56" s="21"/>
      <c r="J56" s="21"/>
      <c r="K56" s="21"/>
      <c r="L56" s="21"/>
      <c r="M56" s="21"/>
      <c r="N56" s="21"/>
      <c r="O56" s="21"/>
      <c r="P56" s="21"/>
      <c r="Q56" s="21"/>
      <c r="R56" s="21"/>
      <c r="S56" s="21"/>
      <c r="T56" s="21"/>
      <c r="U56" s="22">
        <f t="shared" si="12"/>
        <v>4069</v>
      </c>
      <c r="V56" s="22">
        <f t="shared" si="13"/>
        <v>6782</v>
      </c>
      <c r="W56" s="24"/>
      <c r="X56" s="21">
        <f t="shared" si="14"/>
        <v>3</v>
      </c>
      <c r="Y56" s="21"/>
      <c r="Z56" s="35"/>
      <c r="AA56" s="36"/>
      <c r="AB56" s="36"/>
      <c r="AC56" s="36"/>
      <c r="AD56" s="36"/>
      <c r="AI56" s="18"/>
    </row>
    <row r="57" spans="1:35" s="17" customFormat="1" ht="14.25" x14ac:dyDescent="0.2">
      <c r="A57" s="92" t="s">
        <v>60</v>
      </c>
      <c r="B57" s="93">
        <f>SUM(B6:B56)</f>
        <v>37383160</v>
      </c>
      <c r="C57" s="94"/>
      <c r="D57" s="87"/>
      <c r="E57" s="93">
        <f>SUM(E6:E56)</f>
        <v>2335301.6999999993</v>
      </c>
      <c r="F57" s="93">
        <f>SUM(F6:F56)</f>
        <v>3082964.9000000004</v>
      </c>
      <c r="G57" s="93">
        <f>SUM(G6:G56)</f>
        <v>3830628.0999999987</v>
      </c>
      <c r="H57" s="93">
        <f>SUM(H6:H56)</f>
        <v>4578291.3</v>
      </c>
      <c r="I57" s="34"/>
      <c r="J57" s="34"/>
      <c r="K57" s="34"/>
      <c r="L57" s="34"/>
      <c r="M57" s="34"/>
      <c r="N57" s="34"/>
      <c r="O57" s="34"/>
      <c r="P57" s="34"/>
      <c r="Q57" s="34"/>
      <c r="R57" s="34"/>
      <c r="S57" s="34"/>
      <c r="T57" s="34"/>
      <c r="U57" s="22"/>
      <c r="V57" s="22"/>
      <c r="W57" s="24"/>
      <c r="X57" s="21"/>
      <c r="Y57" s="21"/>
      <c r="Z57" s="1"/>
      <c r="AA57" s="1"/>
      <c r="AB57" s="1"/>
      <c r="AC57" s="1"/>
      <c r="AD57" s="1"/>
      <c r="AI57" s="18"/>
    </row>
    <row r="58" spans="1:35" ht="15" x14ac:dyDescent="0.25">
      <c r="A58" s="74"/>
      <c r="B58" s="74"/>
      <c r="C58" s="74"/>
      <c r="D58" s="74"/>
      <c r="E58" s="74"/>
      <c r="F58" s="74"/>
      <c r="G58" s="74"/>
      <c r="H58" s="74"/>
      <c r="I58" s="2"/>
      <c r="J58" s="2"/>
      <c r="K58" s="2"/>
      <c r="L58" s="2"/>
      <c r="M58" s="2"/>
      <c r="N58" s="2"/>
      <c r="O58" s="2"/>
      <c r="P58" s="2"/>
      <c r="Q58" s="2"/>
      <c r="R58" s="2"/>
      <c r="S58" s="2"/>
      <c r="T58" s="2"/>
      <c r="U58" s="2"/>
      <c r="V58" s="12"/>
      <c r="W58" s="12"/>
      <c r="X58" s="2"/>
      <c r="Y58" s="2"/>
      <c r="Z58" s="30"/>
      <c r="AA58" s="31"/>
      <c r="AB58" s="31"/>
      <c r="AC58" s="31"/>
      <c r="AD58" s="32"/>
    </row>
    <row r="59" spans="1:35" s="17" customFormat="1" ht="15" x14ac:dyDescent="0.25">
      <c r="A59" s="80" t="s">
        <v>96</v>
      </c>
      <c r="B59" s="73"/>
      <c r="C59" s="73"/>
      <c r="D59" s="73"/>
      <c r="E59" s="73"/>
      <c r="F59" s="73"/>
      <c r="G59" s="73"/>
      <c r="H59" s="73"/>
      <c r="I59" s="16"/>
      <c r="J59" s="16"/>
      <c r="K59" s="16"/>
      <c r="L59" s="16"/>
      <c r="M59" s="16"/>
      <c r="N59" s="16"/>
      <c r="O59" s="16"/>
      <c r="P59" s="16"/>
      <c r="Q59" s="16"/>
      <c r="R59" s="16"/>
      <c r="S59" s="16"/>
      <c r="T59" s="16"/>
      <c r="U59" s="23">
        <f>SUM(U6:U56)</f>
        <v>2709110</v>
      </c>
      <c r="V59" s="23">
        <f>SUM(V6:V56)</f>
        <v>4204434</v>
      </c>
      <c r="W59" s="12"/>
      <c r="Y59" s="16"/>
      <c r="Z59" s="28"/>
      <c r="AA59" s="36"/>
      <c r="AB59" s="36"/>
      <c r="AC59" s="36"/>
      <c r="AD59" s="36"/>
    </row>
    <row r="60" spans="1:35" s="17" customFormat="1" x14ac:dyDescent="0.2">
      <c r="A60" s="102" t="s">
        <v>82</v>
      </c>
      <c r="B60" s="102"/>
      <c r="C60" s="102"/>
      <c r="D60" s="102"/>
      <c r="E60" s="102"/>
      <c r="F60" s="102"/>
      <c r="G60" s="102"/>
      <c r="H60" s="102"/>
      <c r="I60" s="16"/>
      <c r="J60" s="16"/>
      <c r="K60" s="16"/>
      <c r="L60" s="16"/>
      <c r="M60" s="16"/>
      <c r="N60" s="16"/>
      <c r="O60" s="16"/>
      <c r="P60" s="16"/>
      <c r="Q60" s="16"/>
      <c r="R60" s="16"/>
      <c r="S60" s="16"/>
      <c r="T60" s="16"/>
      <c r="U60" s="26"/>
      <c r="V60" s="26"/>
      <c r="W60" s="26"/>
      <c r="Y60" s="16"/>
      <c r="Z60"/>
      <c r="AA60"/>
      <c r="AB60"/>
      <c r="AC60"/>
      <c r="AD60"/>
    </row>
    <row r="61" spans="1:35" ht="31.5" customHeight="1" x14ac:dyDescent="0.2">
      <c r="A61" s="100" t="s">
        <v>97</v>
      </c>
      <c r="B61" s="100"/>
      <c r="C61" s="100"/>
      <c r="D61" s="100"/>
      <c r="E61" s="100"/>
      <c r="F61" s="100"/>
      <c r="G61" s="100"/>
      <c r="H61" s="100"/>
    </row>
    <row r="62" spans="1:35" ht="30" customHeight="1" x14ac:dyDescent="0.2">
      <c r="A62" s="100" t="s">
        <v>111</v>
      </c>
      <c r="B62" s="100"/>
      <c r="C62" s="100"/>
      <c r="D62" s="100"/>
      <c r="E62" s="100"/>
      <c r="F62" s="100"/>
      <c r="G62" s="100"/>
      <c r="H62" s="100"/>
    </row>
    <row r="63" spans="1:35" ht="17.25" customHeight="1" x14ac:dyDescent="0.2">
      <c r="A63" s="100" t="s">
        <v>108</v>
      </c>
      <c r="B63" s="100"/>
      <c r="C63" s="100"/>
      <c r="D63" s="100"/>
      <c r="E63" s="100"/>
      <c r="F63" s="100"/>
      <c r="G63" s="100"/>
      <c r="H63" s="100"/>
    </row>
    <row r="64" spans="1:35" x14ac:dyDescent="0.2">
      <c r="A64" s="70"/>
      <c r="B64" s="75"/>
      <c r="C64" s="66"/>
      <c r="D64" s="65"/>
      <c r="E64" s="66"/>
      <c r="F64" s="66"/>
      <c r="G64" s="66"/>
      <c r="H64" s="66"/>
    </row>
    <row r="65" spans="1:27" x14ac:dyDescent="0.2">
      <c r="A65" s="102" t="s">
        <v>8</v>
      </c>
      <c r="B65" s="102"/>
      <c r="C65" s="102"/>
      <c r="D65" s="102"/>
      <c r="E65" s="102"/>
      <c r="F65" s="86"/>
      <c r="G65" s="86"/>
      <c r="H65" s="86"/>
    </row>
    <row r="66" spans="1:27" x14ac:dyDescent="0.2">
      <c r="A66" s="103" t="s">
        <v>100</v>
      </c>
      <c r="B66" s="103"/>
      <c r="C66" s="103"/>
      <c r="D66" s="103"/>
      <c r="E66" s="103"/>
      <c r="F66" s="66"/>
      <c r="G66" s="66"/>
      <c r="H66" s="66"/>
    </row>
    <row r="67" spans="1:27" x14ac:dyDescent="0.2">
      <c r="A67" s="103" t="s">
        <v>101</v>
      </c>
      <c r="B67" s="103"/>
      <c r="C67" s="103"/>
      <c r="D67" s="103"/>
      <c r="E67" s="103"/>
      <c r="F67" s="66"/>
      <c r="G67" s="66"/>
      <c r="H67" s="66"/>
      <c r="AA67" s="1"/>
    </row>
    <row r="68" spans="1:27" x14ac:dyDescent="0.2">
      <c r="A68" s="103" t="s">
        <v>102</v>
      </c>
      <c r="B68" s="103"/>
      <c r="C68" s="103"/>
      <c r="D68" s="103"/>
      <c r="E68" s="103"/>
      <c r="F68" s="66"/>
      <c r="G68" s="66"/>
      <c r="H68" s="66"/>
      <c r="AA68" s="1"/>
    </row>
    <row r="69" spans="1:27" x14ac:dyDescent="0.2">
      <c r="A69" s="103" t="s">
        <v>103</v>
      </c>
      <c r="B69" s="103"/>
      <c r="C69" s="103"/>
      <c r="D69" s="103"/>
      <c r="E69" s="103"/>
      <c r="F69" s="66"/>
      <c r="G69" s="66"/>
      <c r="H69" s="66"/>
      <c r="AA69" s="1"/>
    </row>
    <row r="70" spans="1:27" x14ac:dyDescent="0.2">
      <c r="A70" s="103" t="s">
        <v>104</v>
      </c>
      <c r="B70" s="103"/>
      <c r="C70" s="103"/>
      <c r="D70" s="103"/>
      <c r="E70" s="103"/>
      <c r="F70" s="66"/>
      <c r="G70" s="66"/>
      <c r="H70" s="66"/>
      <c r="AA70" s="1"/>
    </row>
    <row r="71" spans="1:27" x14ac:dyDescent="0.2">
      <c r="A71" s="103" t="s">
        <v>105</v>
      </c>
      <c r="B71" s="103"/>
      <c r="C71" s="103"/>
      <c r="D71" s="103"/>
      <c r="E71" s="103"/>
      <c r="F71" s="66"/>
      <c r="G71" s="66"/>
      <c r="H71" s="66"/>
      <c r="AA71" s="1"/>
    </row>
    <row r="72" spans="1:27" x14ac:dyDescent="0.2">
      <c r="A72" s="103" t="s">
        <v>106</v>
      </c>
      <c r="B72" s="103"/>
      <c r="C72" s="103"/>
      <c r="D72" s="103"/>
      <c r="E72" s="103"/>
      <c r="F72" s="66"/>
      <c r="G72" s="66"/>
      <c r="H72" s="66"/>
    </row>
    <row r="73" spans="1:27" x14ac:dyDescent="0.2">
      <c r="A73" s="74"/>
      <c r="B73" s="66"/>
      <c r="C73" s="66"/>
      <c r="D73" s="66"/>
      <c r="E73" s="66"/>
      <c r="F73" s="66"/>
      <c r="G73" s="66"/>
      <c r="H73" s="66"/>
    </row>
    <row r="74" spans="1:27" x14ac:dyDescent="0.2">
      <c r="A74" s="66" t="s">
        <v>107</v>
      </c>
      <c r="B74" s="66"/>
      <c r="C74" s="66"/>
      <c r="D74" s="66"/>
      <c r="E74" s="66"/>
      <c r="F74" s="66"/>
      <c r="G74" s="66"/>
      <c r="H74" s="66"/>
      <c r="AA74" s="1"/>
    </row>
    <row r="75" spans="1:27" x14ac:dyDescent="0.2">
      <c r="A75" s="67"/>
      <c r="B75" s="101" t="s">
        <v>65</v>
      </c>
      <c r="C75" s="101"/>
      <c r="D75" s="101" t="s">
        <v>6</v>
      </c>
      <c r="E75" s="101"/>
      <c r="F75" s="66"/>
      <c r="G75" s="66"/>
      <c r="H75" s="66"/>
    </row>
    <row r="76" spans="1:27" x14ac:dyDescent="0.2">
      <c r="A76" s="67" t="s">
        <v>74</v>
      </c>
      <c r="B76" s="68" t="s">
        <v>64</v>
      </c>
      <c r="C76" s="68" t="s">
        <v>7</v>
      </c>
      <c r="D76" s="68" t="s">
        <v>64</v>
      </c>
      <c r="E76" s="68" t="s">
        <v>7</v>
      </c>
      <c r="F76" s="66"/>
      <c r="G76" s="66"/>
      <c r="H76" s="66"/>
    </row>
    <row r="77" spans="1:27" x14ac:dyDescent="0.2">
      <c r="A77" s="67" t="s">
        <v>66</v>
      </c>
      <c r="B77" s="69">
        <v>0.05</v>
      </c>
      <c r="C77" s="69">
        <v>7.0000000000000007E-2</v>
      </c>
      <c r="D77" s="69">
        <v>0.09</v>
      </c>
      <c r="E77" s="69">
        <v>0.11</v>
      </c>
      <c r="F77" s="66"/>
      <c r="G77" s="66"/>
      <c r="H77" s="66"/>
    </row>
    <row r="78" spans="1:27" x14ac:dyDescent="0.2">
      <c r="A78" s="67" t="s">
        <v>67</v>
      </c>
      <c r="B78" s="69">
        <v>0.06</v>
      </c>
      <c r="C78" s="69">
        <v>0.08</v>
      </c>
      <c r="D78" s="69">
        <v>0.1</v>
      </c>
      <c r="E78" s="69">
        <v>0.12</v>
      </c>
      <c r="F78" s="66"/>
      <c r="G78" s="66"/>
      <c r="H78" s="66"/>
    </row>
    <row r="79" spans="1:27" x14ac:dyDescent="0.2">
      <c r="A79" s="67" t="s">
        <v>68</v>
      </c>
      <c r="B79" s="69">
        <v>7.0000000000000007E-2</v>
      </c>
      <c r="C79" s="69">
        <v>0.09</v>
      </c>
      <c r="D79" s="69">
        <v>0.11</v>
      </c>
      <c r="E79" s="69">
        <v>0.13</v>
      </c>
      <c r="F79" s="66"/>
      <c r="G79" s="66"/>
      <c r="H79" s="66"/>
    </row>
    <row r="80" spans="1:27" x14ac:dyDescent="0.2">
      <c r="A80" s="74"/>
      <c r="B80" s="74"/>
      <c r="C80" s="74"/>
      <c r="D80" s="74"/>
      <c r="E80" s="74"/>
      <c r="F80" s="66"/>
      <c r="G80" s="66"/>
      <c r="H80" s="66"/>
    </row>
    <row r="81" spans="1:21" x14ac:dyDescent="0.2">
      <c r="A81" s="58" t="s">
        <v>81</v>
      </c>
      <c r="B81" s="74"/>
      <c r="C81" s="74"/>
      <c r="D81" s="74"/>
      <c r="E81" s="74"/>
      <c r="F81" s="66"/>
      <c r="G81" s="66"/>
      <c r="H81" s="66"/>
    </row>
    <row r="82" spans="1:21" x14ac:dyDescent="0.2">
      <c r="A82" s="74"/>
      <c r="B82" s="74"/>
      <c r="C82" s="74"/>
      <c r="D82" s="74"/>
      <c r="E82" s="74"/>
      <c r="F82" s="66"/>
      <c r="G82" s="66"/>
      <c r="H82" s="66"/>
    </row>
    <row r="83" spans="1:21" x14ac:dyDescent="0.2">
      <c r="A83" s="73"/>
      <c r="B83" s="73"/>
      <c r="C83" s="73"/>
      <c r="D83" s="73"/>
      <c r="E83" s="73"/>
      <c r="F83" s="73"/>
      <c r="G83" s="73"/>
      <c r="H83" s="73"/>
      <c r="I83" s="17"/>
      <c r="J83" s="17"/>
      <c r="K83" s="17"/>
      <c r="L83" s="17"/>
      <c r="M83" s="17"/>
      <c r="N83" s="17"/>
      <c r="O83" s="17"/>
      <c r="P83" s="17"/>
      <c r="Q83" s="17"/>
      <c r="R83" s="17"/>
      <c r="S83" s="17"/>
      <c r="T83" s="17"/>
    </row>
    <row r="84" spans="1:21" x14ac:dyDescent="0.2">
      <c r="A84" s="58"/>
      <c r="B84" s="82"/>
      <c r="C84" s="82"/>
      <c r="D84" s="82"/>
      <c r="E84" s="82"/>
      <c r="F84" s="82"/>
      <c r="G84" s="82"/>
      <c r="H84" s="82"/>
      <c r="I84" s="17"/>
      <c r="J84" s="17"/>
      <c r="K84" s="17"/>
      <c r="L84" s="17"/>
      <c r="M84" s="17"/>
      <c r="N84" s="17"/>
      <c r="O84" s="17"/>
      <c r="P84" s="17"/>
      <c r="Q84" s="17"/>
      <c r="R84" s="17"/>
      <c r="S84" s="17"/>
      <c r="T84" s="17"/>
    </row>
    <row r="85" spans="1:21" ht="13.5" customHeight="1" x14ac:dyDescent="0.2">
      <c r="A85" s="73"/>
      <c r="B85" s="82"/>
      <c r="C85" s="82"/>
      <c r="D85" s="82"/>
      <c r="E85" s="82"/>
      <c r="F85" s="82"/>
      <c r="G85" s="82"/>
      <c r="H85" s="82"/>
      <c r="I85" s="17"/>
      <c r="J85" s="17"/>
      <c r="K85" s="17"/>
      <c r="L85" s="17"/>
      <c r="M85" s="17"/>
      <c r="N85" s="17"/>
      <c r="O85" s="17"/>
      <c r="P85" s="17"/>
      <c r="Q85" s="17"/>
      <c r="R85" s="17"/>
      <c r="S85" s="17"/>
      <c r="T85" s="17"/>
    </row>
    <row r="86" spans="1:21" x14ac:dyDescent="0.2">
      <c r="A86" s="73"/>
      <c r="B86" s="82"/>
      <c r="C86" s="82"/>
      <c r="D86" s="82"/>
      <c r="E86" s="82"/>
      <c r="F86" s="82"/>
      <c r="G86" s="82"/>
      <c r="H86" s="82"/>
      <c r="I86" s="17"/>
      <c r="J86" s="17"/>
      <c r="K86" s="17"/>
      <c r="L86" s="17"/>
      <c r="M86" s="17"/>
      <c r="N86" s="17"/>
      <c r="O86" s="17"/>
      <c r="P86" s="17"/>
      <c r="Q86" s="17"/>
      <c r="R86" s="17"/>
      <c r="S86" s="17"/>
      <c r="T86" s="17"/>
    </row>
    <row r="87" spans="1:21" x14ac:dyDescent="0.2">
      <c r="A87" s="73"/>
      <c r="B87" s="82"/>
      <c r="C87" s="82"/>
      <c r="D87" s="82"/>
      <c r="E87" s="82"/>
      <c r="F87" s="82"/>
      <c r="G87" s="82"/>
      <c r="H87" s="82"/>
      <c r="I87" s="17"/>
      <c r="J87" s="17"/>
      <c r="K87" s="17"/>
      <c r="L87" s="17"/>
      <c r="M87" s="17"/>
      <c r="N87" s="17"/>
      <c r="O87" s="17"/>
      <c r="P87" s="17"/>
      <c r="Q87" s="17"/>
      <c r="R87" s="17"/>
      <c r="S87" s="17"/>
      <c r="T87" s="17"/>
    </row>
    <row r="88" spans="1:21" x14ac:dyDescent="0.2">
      <c r="A88" s="58"/>
      <c r="B88" s="82"/>
      <c r="C88" s="82"/>
      <c r="D88" s="82"/>
      <c r="E88" s="82"/>
      <c r="F88" s="82"/>
      <c r="G88" s="82"/>
      <c r="H88" s="82"/>
      <c r="I88" s="17"/>
      <c r="J88" s="17"/>
      <c r="K88" s="17"/>
      <c r="L88" s="17"/>
      <c r="M88" s="17"/>
      <c r="N88" s="17"/>
      <c r="O88" s="17"/>
      <c r="P88" s="17"/>
      <c r="Q88" s="17"/>
      <c r="R88" s="17"/>
      <c r="S88" s="17"/>
      <c r="T88" s="17"/>
    </row>
    <row r="89" spans="1:21" ht="12.75" customHeight="1" x14ac:dyDescent="0.2">
      <c r="A89" s="84"/>
      <c r="B89" s="84"/>
      <c r="C89" s="84"/>
      <c r="D89" s="84"/>
      <c r="E89" s="84"/>
      <c r="F89" s="84"/>
      <c r="G89" s="84"/>
      <c r="H89" s="84"/>
      <c r="I89" s="83"/>
      <c r="J89" s="83"/>
      <c r="K89" s="83"/>
      <c r="L89" s="83"/>
      <c r="M89" s="83"/>
      <c r="N89" s="83"/>
      <c r="O89" s="83"/>
      <c r="P89" s="83"/>
      <c r="Q89" s="83"/>
      <c r="R89" s="83"/>
      <c r="S89" s="83"/>
      <c r="T89" s="83"/>
      <c r="U89" s="27"/>
    </row>
    <row r="90" spans="1:21" ht="12.75" customHeight="1" x14ac:dyDescent="0.2">
      <c r="A90" s="84"/>
      <c r="B90" s="84"/>
      <c r="C90" s="84"/>
      <c r="D90" s="84"/>
      <c r="E90" s="84"/>
      <c r="F90" s="84"/>
      <c r="G90" s="84"/>
      <c r="H90" s="84"/>
      <c r="I90" s="83"/>
      <c r="J90" s="83"/>
      <c r="K90" s="83"/>
      <c r="L90" s="83"/>
      <c r="M90" s="83"/>
      <c r="N90" s="83"/>
      <c r="O90" s="83"/>
      <c r="P90" s="83"/>
      <c r="Q90" s="83"/>
      <c r="R90" s="83"/>
      <c r="S90" s="83"/>
      <c r="T90" s="83"/>
      <c r="U90" s="27"/>
    </row>
    <row r="91" spans="1:21" ht="13.5" customHeight="1" x14ac:dyDescent="0.2">
      <c r="A91" s="85"/>
      <c r="B91" s="85"/>
      <c r="C91" s="85"/>
      <c r="D91" s="85"/>
      <c r="E91" s="85"/>
      <c r="F91" s="85"/>
      <c r="G91" s="85"/>
      <c r="H91" s="85"/>
      <c r="I91" s="72"/>
      <c r="J91" s="72"/>
      <c r="K91" s="72"/>
      <c r="L91" s="72"/>
      <c r="M91" s="72"/>
      <c r="N91" s="72"/>
      <c r="O91" s="72"/>
      <c r="P91" s="72"/>
      <c r="Q91" s="72"/>
      <c r="R91" s="72"/>
      <c r="S91" s="72"/>
      <c r="T91" s="72"/>
      <c r="U91" s="37"/>
    </row>
    <row r="92" spans="1:21" x14ac:dyDescent="0.2">
      <c r="A92" s="82"/>
      <c r="B92" s="82"/>
      <c r="C92" s="82"/>
      <c r="D92" s="82"/>
      <c r="E92" s="82"/>
      <c r="F92" s="82"/>
      <c r="G92" s="82"/>
      <c r="H92" s="82"/>
      <c r="I92" s="17"/>
      <c r="J92" s="17"/>
      <c r="K92" s="17"/>
      <c r="L92" s="17"/>
      <c r="M92" s="17"/>
      <c r="N92" s="17"/>
      <c r="O92" s="17"/>
      <c r="P92" s="17"/>
      <c r="Q92" s="17"/>
      <c r="R92" s="17"/>
      <c r="S92" s="17"/>
      <c r="T92" s="17"/>
    </row>
    <row r="93" spans="1:21" x14ac:dyDescent="0.2">
      <c r="A93" s="76"/>
      <c r="B93" s="70"/>
      <c r="C93" s="70"/>
      <c r="D93" s="70"/>
      <c r="E93" s="70"/>
      <c r="F93" s="70"/>
      <c r="G93" s="70"/>
      <c r="H93" s="70"/>
    </row>
  </sheetData>
  <mergeCells count="20">
    <mergeCell ref="A61:H61"/>
    <mergeCell ref="A62:H62"/>
    <mergeCell ref="C3:C5"/>
    <mergeCell ref="D3:D5"/>
    <mergeCell ref="B3:B5"/>
    <mergeCell ref="A60:H60"/>
    <mergeCell ref="A3:A5"/>
    <mergeCell ref="E3:F4"/>
    <mergeCell ref="G3:H4"/>
    <mergeCell ref="B75:C75"/>
    <mergeCell ref="D75:E75"/>
    <mergeCell ref="A63:H63"/>
    <mergeCell ref="A65:E65"/>
    <mergeCell ref="A66:E66"/>
    <mergeCell ref="A67:E67"/>
    <mergeCell ref="A68:E68"/>
    <mergeCell ref="A69:E69"/>
    <mergeCell ref="A70:E70"/>
    <mergeCell ref="A71:E71"/>
    <mergeCell ref="A72:E72"/>
  </mergeCells>
  <phoneticPr fontId="0" type="noConversion"/>
  <pageMargins left="0.75" right="0.75" top="1" bottom="1" header="0.5" footer="0.5"/>
  <pageSetup scale="59" orientation="portrait" r:id="rId1"/>
  <headerFooter alignWithMargins="0"/>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2015 Adults with SMI</vt:lpstr>
      <vt:lpstr>2015 Children with SED</vt:lpstr>
      <vt:lpstr>'2015 Adults with SMI'!Print_Area</vt:lpstr>
      <vt:lpstr>'2015 Children with SED'!Print_Area</vt:lpstr>
    </vt:vector>
  </TitlesOfParts>
  <Company>NASMHPD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Lutterman</dc:creator>
  <cp:lastModifiedBy>Dorisca, Alex</cp:lastModifiedBy>
  <cp:lastPrinted>2016-12-07T13:36:25Z</cp:lastPrinted>
  <dcterms:created xsi:type="dcterms:W3CDTF">2003-07-11T18:33:05Z</dcterms:created>
  <dcterms:modified xsi:type="dcterms:W3CDTF">2016-12-16T17:56:33Z</dcterms:modified>
</cp:coreProperties>
</file>